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55" windowWidth="20730" windowHeight="11760"/>
  </bookViews>
  <sheets>
    <sheet name="Digistr" sheetId="4" r:id="rId1"/>
    <sheet name="Параметры (можно вводить свои)" sheetId="1" r:id="rId2"/>
    <sheet name="Продажи (не редактировать)" sheetId="2" r:id="rId3"/>
    <sheet name="Реклама (не редактировать)" sheetId="3" r:id="rId4"/>
  </sheets>
  <calcPr calcId="124519"/>
</workbook>
</file>

<file path=xl/calcChain.xml><?xml version="1.0" encoding="utf-8"?>
<calcChain xmlns="http://schemas.openxmlformats.org/spreadsheetml/2006/main">
  <c r="D25" i="1"/>
  <c r="B22" i="3" l="1"/>
  <c r="C22" s="1"/>
  <c r="B15"/>
  <c r="C15" s="1"/>
  <c r="D15" s="1"/>
  <c r="E15" s="1"/>
  <c r="F15" s="1"/>
  <c r="G15" s="1"/>
  <c r="H15" s="1"/>
  <c r="I15" s="1"/>
  <c r="B4"/>
  <c r="C4" s="1"/>
  <c r="B29" i="2"/>
  <c r="C29" s="1"/>
  <c r="D29" s="1"/>
  <c r="E29" s="1"/>
  <c r="F29" s="1"/>
  <c r="G29" s="1"/>
  <c r="H29" s="1"/>
  <c r="I29" s="1"/>
  <c r="B23"/>
  <c r="C23" s="1"/>
  <c r="B20"/>
  <c r="B15"/>
  <c r="C15" s="1"/>
  <c r="D15" s="1"/>
  <c r="E15" s="1"/>
  <c r="F15" s="1"/>
  <c r="G15" s="1"/>
  <c r="H15" s="1"/>
  <c r="I15" s="1"/>
  <c r="B14"/>
  <c r="B5" l="1"/>
  <c r="B16"/>
  <c r="B9" s="1"/>
  <c r="C14"/>
  <c r="D14" s="1"/>
  <c r="E14" s="1"/>
  <c r="F14" s="1"/>
  <c r="G14" s="1"/>
  <c r="H14" s="1"/>
  <c r="I14" s="1"/>
  <c r="D23"/>
  <c r="D22" i="3"/>
  <c r="C24"/>
  <c r="D4"/>
  <c r="C5" i="2"/>
  <c r="B8" i="3"/>
  <c r="B9" s="1"/>
  <c r="B14"/>
  <c r="B24"/>
  <c r="B10" i="2" l="1"/>
  <c r="C8" i="3"/>
  <c r="E22"/>
  <c r="D24"/>
  <c r="B21"/>
  <c r="E4"/>
  <c r="D5" i="2"/>
  <c r="C14" i="3"/>
  <c r="B16"/>
  <c r="B19" s="1"/>
  <c r="B18" s="1"/>
  <c r="E23" i="2"/>
  <c r="B25" i="3" l="1"/>
  <c r="B28" s="1"/>
  <c r="B27" s="1"/>
  <c r="F23" i="2"/>
  <c r="E24" i="3"/>
  <c r="F22"/>
  <c r="D14"/>
  <c r="C16"/>
  <c r="C19" s="1"/>
  <c r="C18" s="1"/>
  <c r="E5" i="2"/>
  <c r="F4" i="3"/>
  <c r="C9"/>
  <c r="B12"/>
  <c r="D8"/>
  <c r="C21"/>
  <c r="E8" l="1"/>
  <c r="D21"/>
  <c r="D9"/>
  <c r="C12"/>
  <c r="G22"/>
  <c r="F24"/>
  <c r="F5" i="2"/>
  <c r="G4" i="3"/>
  <c r="C25"/>
  <c r="C28" s="1"/>
  <c r="C27" s="1"/>
  <c r="G23" i="2"/>
  <c r="B6" i="3"/>
  <c r="B5" s="1"/>
  <c r="B6" i="2" s="1"/>
  <c r="B7" s="1"/>
  <c r="B11" i="3"/>
  <c r="E14"/>
  <c r="D16"/>
  <c r="D19" s="1"/>
  <c r="D18" s="1"/>
  <c r="H4" l="1"/>
  <c r="G5" i="2"/>
  <c r="E16" i="3"/>
  <c r="E19" s="1"/>
  <c r="E18" s="1"/>
  <c r="F14"/>
  <c r="E9"/>
  <c r="D12"/>
  <c r="B18" i="2"/>
  <c r="F13"/>
  <c r="B12"/>
  <c r="H22" i="3"/>
  <c r="G24"/>
  <c r="C6"/>
  <c r="C5" s="1"/>
  <c r="C6" i="2" s="1"/>
  <c r="C7" s="1"/>
  <c r="C11" i="3"/>
  <c r="F8"/>
  <c r="E21"/>
  <c r="H23" i="2"/>
  <c r="D25" i="3"/>
  <c r="D28" s="1"/>
  <c r="D27" s="1"/>
  <c r="I23" i="2" l="1"/>
  <c r="C16"/>
  <c r="C18" s="1"/>
  <c r="C12"/>
  <c r="E12" i="3"/>
  <c r="F9"/>
  <c r="E25"/>
  <c r="E28" s="1"/>
  <c r="E27" s="1"/>
  <c r="G13" i="2"/>
  <c r="G14" i="3"/>
  <c r="F16"/>
  <c r="F19" s="1"/>
  <c r="F18" s="1"/>
  <c r="G8"/>
  <c r="F21"/>
  <c r="B22" i="2"/>
  <c r="B21"/>
  <c r="B17"/>
  <c r="I22" i="3"/>
  <c r="I24" s="1"/>
  <c r="H24"/>
  <c r="D6"/>
  <c r="D5" s="1"/>
  <c r="D6" i="2" s="1"/>
  <c r="D7" s="1"/>
  <c r="D11" i="3"/>
  <c r="I4"/>
  <c r="H5" i="2"/>
  <c r="B25" l="1"/>
  <c r="B27" s="1"/>
  <c r="H13"/>
  <c r="H8" i="3"/>
  <c r="G21"/>
  <c r="D16" i="2"/>
  <c r="D12"/>
  <c r="C22"/>
  <c r="C21"/>
  <c r="C17"/>
  <c r="C9"/>
  <c r="C10" s="1"/>
  <c r="I5"/>
  <c r="F25" i="3"/>
  <c r="F28" s="1"/>
  <c r="F27" s="1"/>
  <c r="G9"/>
  <c r="F12"/>
  <c r="H14"/>
  <c r="G16"/>
  <c r="G19" s="1"/>
  <c r="G18" s="1"/>
  <c r="E6"/>
  <c r="E5" s="1"/>
  <c r="E6" i="2" s="1"/>
  <c r="E7" s="1"/>
  <c r="E11" i="3"/>
  <c r="B28" i="2" l="1"/>
  <c r="C25"/>
  <c r="C28" s="1"/>
  <c r="B31"/>
  <c r="I14" i="3"/>
  <c r="H16"/>
  <c r="H19" s="1"/>
  <c r="H18" s="1"/>
  <c r="H9"/>
  <c r="G12"/>
  <c r="I13" i="2"/>
  <c r="E16"/>
  <c r="E12"/>
  <c r="I8" i="3"/>
  <c r="H21"/>
  <c r="D9" i="2"/>
  <c r="D10" s="1"/>
  <c r="F6" i="3"/>
  <c r="F5" s="1"/>
  <c r="F6" i="2" s="1"/>
  <c r="F7" s="1"/>
  <c r="F11" i="3"/>
  <c r="G25"/>
  <c r="G28" s="1"/>
  <c r="G27" s="1"/>
  <c r="D18" i="2"/>
  <c r="B32" l="1"/>
  <c r="B33" s="1"/>
  <c r="C27"/>
  <c r="C31" s="1"/>
  <c r="I21" i="3"/>
  <c r="G6"/>
  <c r="G5" s="1"/>
  <c r="G6" i="2" s="1"/>
  <c r="G7" s="1"/>
  <c r="G11" i="3"/>
  <c r="I16"/>
  <c r="I19" s="1"/>
  <c r="I18" s="1"/>
  <c r="D22" i="2"/>
  <c r="D21"/>
  <c r="D17"/>
  <c r="F16"/>
  <c r="F18" s="1"/>
  <c r="F12"/>
  <c r="I9" i="3"/>
  <c r="I12" s="1"/>
  <c r="I11" s="1"/>
  <c r="H12"/>
  <c r="H25"/>
  <c r="H28" s="1"/>
  <c r="H27" s="1"/>
  <c r="E9" i="2"/>
  <c r="E10" s="1"/>
  <c r="E18"/>
  <c r="C32" l="1"/>
  <c r="C33" s="1"/>
  <c r="D25"/>
  <c r="D27" s="1"/>
  <c r="F22"/>
  <c r="F21"/>
  <c r="E22"/>
  <c r="E21"/>
  <c r="E17"/>
  <c r="H6" i="3"/>
  <c r="H5" s="1"/>
  <c r="H6" i="2" s="1"/>
  <c r="H7" s="1"/>
  <c r="H11" i="3"/>
  <c r="G16" i="2"/>
  <c r="G12"/>
  <c r="F17"/>
  <c r="F9"/>
  <c r="F10" s="1"/>
  <c r="I25" i="3"/>
  <c r="I28" s="1"/>
  <c r="I6" s="1"/>
  <c r="I5" s="1"/>
  <c r="I6" i="2" s="1"/>
  <c r="I7" s="1"/>
  <c r="D28" l="1"/>
  <c r="E25"/>
  <c r="E28" s="1"/>
  <c r="D31"/>
  <c r="G9"/>
  <c r="G10" s="1"/>
  <c r="I27" i="3"/>
  <c r="G18" i="2"/>
  <c r="H16"/>
  <c r="H18" s="1"/>
  <c r="H12"/>
  <c r="F25"/>
  <c r="D32" l="1"/>
  <c r="D33" s="1"/>
  <c r="E27"/>
  <c r="E31" s="1"/>
  <c r="F28"/>
  <c r="F27"/>
  <c r="G22"/>
  <c r="G21"/>
  <c r="H22"/>
  <c r="H21"/>
  <c r="I16"/>
  <c r="I12"/>
  <c r="H17"/>
  <c r="H9"/>
  <c r="H10" s="1"/>
  <c r="G17"/>
  <c r="E32" l="1"/>
  <c r="E33" s="1"/>
  <c r="G25"/>
  <c r="G27" s="1"/>
  <c r="F31"/>
  <c r="I9"/>
  <c r="I10" s="1"/>
  <c r="I18"/>
  <c r="I17" s="1"/>
  <c r="H25"/>
  <c r="G28" l="1"/>
  <c r="G31" s="1"/>
  <c r="F32"/>
  <c r="F33" s="1"/>
  <c r="H28"/>
  <c r="H27"/>
  <c r="I22"/>
  <c r="I21"/>
  <c r="G32" l="1"/>
  <c r="G33" s="1"/>
  <c r="I25"/>
  <c r="I27" s="1"/>
  <c r="H31"/>
  <c r="H32" l="1"/>
  <c r="H33" s="1"/>
  <c r="I28"/>
  <c r="I31" s="1"/>
  <c r="C30" i="1" s="1"/>
  <c r="C28" l="1"/>
  <c r="I32" i="2"/>
  <c r="I33" s="1"/>
  <c r="C29" i="1" s="1"/>
</calcChain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color rgb="FF000000"/>
            <rFont val="Arial"/>
          </rPr>
          <t>в первый квартал 30% прогноза, далее растет до  достижения потолка</t>
        </r>
      </text>
    </comment>
    <comment ref="B26" authorId="0">
      <text>
        <r>
          <rPr>
            <sz val="10"/>
            <color rgb="FF000000"/>
            <rFont val="Arial"/>
          </rPr>
          <t>от 5 рублей на мелких сайтах до 170 рублей на главной Яндекса</t>
        </r>
      </text>
    </comment>
  </commentList>
</comments>
</file>

<file path=xl/sharedStrings.xml><?xml version="1.0" encoding="utf-8"?>
<sst xmlns="http://schemas.openxmlformats.org/spreadsheetml/2006/main" count="109" uniqueCount="95">
  <si>
    <t>вход</t>
  </si>
  <si>
    <t>Запуск</t>
  </si>
  <si>
    <t>Считаем</t>
  </si>
  <si>
    <t>Настройки</t>
  </si>
  <si>
    <t>Объем рынка (сколько вообще интересующихся людей в зоне продаж), размер ЦА</t>
  </si>
  <si>
    <t>Индекс сарафанного радио. Естественный квартальный рост популярности</t>
  </si>
  <si>
    <t>% повторно покупающих (в квартал)</t>
  </si>
  <si>
    <t>Число покупок в квартал на повторного клиента</t>
  </si>
  <si>
    <t>Стимулированные продажи реального магазина, % к онлайн</t>
  </si>
  <si>
    <t>Доля отказов</t>
  </si>
  <si>
    <t>Операционные расходы (% оборота)</t>
  </si>
  <si>
    <t>Постоянные расходы в месяц</t>
  </si>
  <si>
    <t>Расходы в месяц на рекламу</t>
  </si>
  <si>
    <t>Цена привлечения 1 посетителя с SEO, после вывода в топ</t>
  </si>
  <si>
    <t>Цена тысячи показов баннеров</t>
  </si>
  <si>
    <t>Доля SEO-бюджета</t>
  </si>
  <si>
    <t>Доля CPC-бюджета</t>
  </si>
  <si>
    <t>Остальное на баннеры</t>
  </si>
  <si>
    <t>Финансы. Результат</t>
  </si>
  <si>
    <t>выход</t>
  </si>
  <si>
    <t>Срок окупаемости, месяцев</t>
  </si>
  <si>
    <t>если n/a то более 2 лет</t>
  </si>
  <si>
    <t>если результат интересен, скопируйте c4:c24 в один из столбцов справа как "значения и форматирование", без формул</t>
  </si>
  <si>
    <t>параметры которые не учитываются</t>
  </si>
  <si>
    <t>Все цены в рублях. Период - квартал</t>
  </si>
  <si>
    <t>Возврат вложений в рекламу</t>
  </si>
  <si>
    <t>Q1</t>
  </si>
  <si>
    <t>Q2</t>
  </si>
  <si>
    <t>Q3</t>
  </si>
  <si>
    <t>Q4</t>
  </si>
  <si>
    <t>Q5</t>
  </si>
  <si>
    <t>Q6</t>
  </si>
  <si>
    <t>Q7</t>
  </si>
  <si>
    <t>Q8</t>
  </si>
  <si>
    <t>Рекламный бюджет</t>
  </si>
  <si>
    <t>Стоимость привлечения нового покупателя</t>
  </si>
  <si>
    <t>Количество новых покупателей</t>
  </si>
  <si>
    <t>Стоимость удержания</t>
  </si>
  <si>
    <t>Бюджет удержания</t>
  </si>
  <si>
    <t>Общий маркетинговый бюджет</t>
  </si>
  <si>
    <t>Активных клиентов (к концу периода)</t>
  </si>
  <si>
    <t>Число неактивных</t>
  </si>
  <si>
    <t>Доля покупающих от базы</t>
  </si>
  <si>
    <t>Число покупок на клиента</t>
  </si>
  <si>
    <t>Повторных заказов (всего)</t>
  </si>
  <si>
    <t>Доля повторных заказов</t>
  </si>
  <si>
    <t>Количество заказов принятых в обработку</t>
  </si>
  <si>
    <t>Количество выполненных заказов</t>
  </si>
  <si>
    <t>Количество заказов, пришедших в магазин с сайта</t>
  </si>
  <si>
    <t>Средний чек</t>
  </si>
  <si>
    <t>Всего продаж</t>
  </si>
  <si>
    <t>Себестоимость (определяется наценкой)</t>
  </si>
  <si>
    <t>Операционные расходы</t>
  </si>
  <si>
    <t>Постоянные расходы</t>
  </si>
  <si>
    <t>Итого прибыль</t>
  </si>
  <si>
    <t>баланс</t>
  </si>
  <si>
    <t>окупились?</t>
  </si>
  <si>
    <t>месяцев</t>
  </si>
  <si>
    <t>общий бюджет на интернет-рекламу</t>
  </si>
  <si>
    <t>Средняя стоимость привлечения</t>
  </si>
  <si>
    <t>Число новых покупателей</t>
  </si>
  <si>
    <t>Поисковое продвижение</t>
  </si>
  <si>
    <t>Число уникальных посетителей</t>
  </si>
  <si>
    <t>Конверсия</t>
  </si>
  <si>
    <t>Стоимость привлечения покупателя</t>
  </si>
  <si>
    <t>Новых покупателей из ПС</t>
  </si>
  <si>
    <t>Контекстная реклама и другое CPC</t>
  </si>
  <si>
    <t>CPC</t>
  </si>
  <si>
    <t>Стоимость привлечения</t>
  </si>
  <si>
    <t>Новых покупателей из контекста</t>
  </si>
  <si>
    <t>Бюджет на баннеры, оплата за показы</t>
  </si>
  <si>
    <t>Стоимость тысячи показов</t>
  </si>
  <si>
    <t>CTR</t>
  </si>
  <si>
    <t>Стоимость клика</t>
  </si>
  <si>
    <t>Входящий поток</t>
  </si>
  <si>
    <t>Новых покупателей через баннеры</t>
  </si>
  <si>
    <t>действия конкурентов, государственные законы, безответственность продавцов магазина</t>
  </si>
  <si>
    <t xml:space="preserve">Все цены в у.е. </t>
  </si>
  <si>
    <t>Примеры</t>
  </si>
  <si>
    <t>Наценка. сколько прибавляем к цене товара от себестоимости, %</t>
  </si>
  <si>
    <t xml:space="preserve">Средний чек, у.е. </t>
  </si>
  <si>
    <t>Рост среднего чека за квартал, %</t>
  </si>
  <si>
    <t xml:space="preserve">Требуемый объем инвестиций, у.е. </t>
  </si>
  <si>
    <t>Чистая прибыль за 2 года, у.е.</t>
  </si>
  <si>
    <t>Цена привлечения 1 посетителя с CPC-рекламы, стартовая</t>
  </si>
  <si>
    <t>Стоимость интернет-магазина, у.е</t>
  </si>
  <si>
    <t>Начальные орг.вложения, склад, договоры, у.е.</t>
  </si>
  <si>
    <t>Евгений Гринкевич</t>
  </si>
  <si>
    <t>Анализ окупаемости интернет-магазина</t>
  </si>
  <si>
    <t>www.digistr.by</t>
  </si>
  <si>
    <t>http://www.cmsmagazine.ru/authors/stepan-ovchinnikov/okupaemost-internet-magazina/</t>
  </si>
  <si>
    <t>По модели Степана Овчинникова (Интерволга)</t>
  </si>
  <si>
    <t>Вкладки для ввода данных внизу :)</t>
  </si>
  <si>
    <t>Семинар с комментариями:</t>
  </si>
  <si>
    <t>http://digistr.by/consulting/kak-otkryt-pribylnyj-internet-magazin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</si>
</sst>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0.0"/>
    <numFmt numFmtId="167" formatCode="#,##0.###############"/>
  </numFmts>
  <fonts count="52">
    <font>
      <sz val="10"/>
      <color rgb="FF000000"/>
      <name val="Arial"/>
    </font>
    <font>
      <b/>
      <sz val="11"/>
      <color rgb="FFD32402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8"/>
      <color rgb="FF7F7F7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14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8"/>
      <color rgb="FF00B05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D3240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4"/>
      <color rgb="FFFF0000"/>
      <name val="Calibri"/>
      <family val="2"/>
      <charset val="204"/>
    </font>
    <font>
      <i/>
      <sz val="8"/>
      <color rgb="FF7F7F7F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D32402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i/>
      <sz val="8"/>
      <color rgb="FF7F7F7F"/>
      <name val="Calibri"/>
      <family val="2"/>
      <charset val="204"/>
    </font>
    <font>
      <b/>
      <sz val="10"/>
      <color rgb="FFD32402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12"/>
      <color rgb="FFD32402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D32402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u/>
      <sz val="10"/>
      <color theme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1" xfId="0" applyFont="1" applyBorder="1"/>
    <xf numFmtId="9" fontId="2" fillId="0" borderId="0" xfId="0" applyNumberFormat="1" applyFont="1"/>
    <xf numFmtId="0" fontId="3" fillId="0" borderId="2" xfId="0" applyFont="1" applyBorder="1"/>
    <xf numFmtId="3" fontId="4" fillId="0" borderId="3" xfId="0" applyNumberFormat="1" applyFont="1" applyBorder="1"/>
    <xf numFmtId="3" fontId="0" fillId="3" borderId="0" xfId="0" applyNumberFormat="1" applyFill="1" applyAlignment="1">
      <alignment wrapText="1"/>
    </xf>
    <xf numFmtId="0" fontId="5" fillId="0" borderId="4" xfId="0" applyFont="1" applyBorder="1"/>
    <xf numFmtId="0" fontId="6" fillId="0" borderId="5" xfId="0" applyFont="1" applyBorder="1"/>
    <xf numFmtId="0" fontId="7" fillId="0" borderId="6" xfId="0" applyFont="1" applyBorder="1"/>
    <xf numFmtId="0" fontId="8" fillId="0" borderId="0" xfId="0" applyFont="1"/>
    <xf numFmtId="1" fontId="9" fillId="0" borderId="7" xfId="0" applyNumberFormat="1" applyFont="1" applyBorder="1"/>
    <xf numFmtId="9" fontId="0" fillId="0" borderId="0" xfId="0" applyNumberFormat="1" applyAlignment="1">
      <alignment wrapText="1"/>
    </xf>
    <xf numFmtId="0" fontId="10" fillId="0" borderId="8" xfId="0" applyFont="1" applyBorder="1"/>
    <xf numFmtId="9" fontId="0" fillId="5" borderId="0" xfId="0" applyNumberFormat="1" applyFill="1" applyAlignment="1">
      <alignment wrapText="1"/>
    </xf>
    <xf numFmtId="0" fontId="11" fillId="0" borderId="9" xfId="0" applyFont="1" applyBorder="1"/>
    <xf numFmtId="164" fontId="12" fillId="0" borderId="0" xfId="0" applyNumberFormat="1" applyFont="1"/>
    <xf numFmtId="3" fontId="13" fillId="0" borderId="0" xfId="0" applyNumberFormat="1" applyFont="1"/>
    <xf numFmtId="165" fontId="14" fillId="0" borderId="0" xfId="0" applyNumberFormat="1" applyFont="1"/>
    <xf numFmtId="1" fontId="15" fillId="0" borderId="0" xfId="0" applyNumberFormat="1" applyFont="1"/>
    <xf numFmtId="0" fontId="16" fillId="6" borderId="0" xfId="0" applyFont="1" applyFill="1"/>
    <xf numFmtId="166" fontId="17" fillId="0" borderId="0" xfId="0" applyNumberFormat="1" applyFont="1"/>
    <xf numFmtId="3" fontId="18" fillId="0" borderId="10" xfId="0" applyNumberFormat="1" applyFont="1" applyBorder="1"/>
    <xf numFmtId="0" fontId="19" fillId="0" borderId="0" xfId="0" applyFont="1"/>
    <xf numFmtId="0" fontId="20" fillId="7" borderId="0" xfId="0" applyFont="1" applyFill="1"/>
    <xf numFmtId="3" fontId="21" fillId="0" borderId="11" xfId="0" applyNumberFormat="1" applyFont="1" applyBorder="1"/>
    <xf numFmtId="0" fontId="22" fillId="0" borderId="12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164" fontId="26" fillId="0" borderId="0" xfId="0" applyNumberFormat="1" applyFont="1"/>
    <xf numFmtId="3" fontId="27" fillId="0" borderId="0" xfId="0" applyNumberFormat="1" applyFont="1"/>
    <xf numFmtId="0" fontId="28" fillId="0" borderId="13" xfId="0" applyFont="1" applyBorder="1"/>
    <xf numFmtId="3" fontId="29" fillId="0" borderId="14" xfId="0" applyNumberFormat="1" applyFont="1" applyBorder="1"/>
    <xf numFmtId="3" fontId="0" fillId="8" borderId="0" xfId="0" applyNumberFormat="1" applyFill="1" applyAlignment="1">
      <alignment wrapText="1"/>
    </xf>
    <xf numFmtId="9" fontId="30" fillId="0" borderId="15" xfId="0" applyNumberFormat="1" applyFont="1" applyBorder="1"/>
    <xf numFmtId="3" fontId="31" fillId="0" borderId="0" xfId="0" applyNumberFormat="1" applyFont="1"/>
    <xf numFmtId="9" fontId="32" fillId="0" borderId="0" xfId="0" applyNumberFormat="1" applyFont="1"/>
    <xf numFmtId="0" fontId="33" fillId="9" borderId="0" xfId="0" applyFont="1" applyFill="1"/>
    <xf numFmtId="3" fontId="34" fillId="0" borderId="16" xfId="0" applyNumberFormat="1" applyFont="1" applyBorder="1"/>
    <xf numFmtId="0" fontId="35" fillId="0" borderId="17" xfId="0" applyFont="1" applyBorder="1"/>
    <xf numFmtId="167" fontId="36" fillId="0" borderId="0" xfId="0" applyNumberFormat="1" applyFont="1"/>
    <xf numFmtId="1" fontId="37" fillId="0" borderId="0" xfId="0" applyNumberFormat="1" applyFont="1"/>
    <xf numFmtId="0" fontId="38" fillId="0" borderId="0" xfId="0" applyFont="1"/>
    <xf numFmtId="0" fontId="39" fillId="0" borderId="18" xfId="0" applyFont="1" applyBorder="1"/>
    <xf numFmtId="3" fontId="40" fillId="0" borderId="19" xfId="0" applyNumberFormat="1" applyFont="1" applyBorder="1"/>
    <xf numFmtId="0" fontId="41" fillId="0" borderId="20" xfId="0" applyFont="1" applyBorder="1"/>
    <xf numFmtId="4" fontId="42" fillId="0" borderId="0" xfId="0" applyNumberFormat="1" applyFont="1"/>
    <xf numFmtId="0" fontId="0" fillId="10" borderId="0" xfId="0" applyFill="1" applyAlignment="1">
      <alignment wrapText="1"/>
    </xf>
    <xf numFmtId="0" fontId="43" fillId="0" borderId="21" xfId="0" applyFont="1" applyBorder="1"/>
    <xf numFmtId="0" fontId="44" fillId="11" borderId="0" xfId="0" applyFont="1" applyFill="1"/>
    <xf numFmtId="3" fontId="0" fillId="0" borderId="0" xfId="0" applyNumberFormat="1" applyAlignment="1">
      <alignment wrapText="1"/>
    </xf>
    <xf numFmtId="3" fontId="45" fillId="0" borderId="22" xfId="0" applyNumberFormat="1" applyFont="1" applyBorder="1"/>
    <xf numFmtId="0" fontId="46" fillId="0" borderId="23" xfId="0" applyFont="1" applyBorder="1"/>
    <xf numFmtId="0" fontId="0" fillId="0" borderId="0" xfId="0" applyAlignment="1">
      <alignment wrapText="1"/>
    </xf>
    <xf numFmtId="9" fontId="0" fillId="2" borderId="0" xfId="0" applyNumberFormat="1" applyFill="1" applyAlignment="1">
      <alignment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9" fillId="0" borderId="0" xfId="1" applyAlignment="1" applyProtection="1">
      <alignment wrapText="1"/>
    </xf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0" fontId="51" fillId="0" borderId="0" xfId="1" applyFont="1" applyAlignment="1" applyProtection="1">
      <alignment wrapText="1"/>
    </xf>
    <xf numFmtId="0" fontId="48" fillId="6" borderId="0" xfId="0" applyFont="1" applyFill="1" applyAlignment="1">
      <alignment wrapText="1"/>
    </xf>
    <xf numFmtId="0" fontId="49" fillId="0" borderId="0" xfId="1" applyAlignment="1" applyProtection="1">
      <alignment wrapText="1"/>
    </xf>
    <xf numFmtId="0" fontId="16" fillId="6" borderId="0" xfId="0" applyFont="1" applyFill="1"/>
    <xf numFmtId="0" fontId="0" fillId="12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3</xdr:row>
      <xdr:rowOff>28575</xdr:rowOff>
    </xdr:from>
    <xdr:to>
      <xdr:col>5</xdr:col>
      <xdr:colOff>28575</xdr:colOff>
      <xdr:row>7</xdr:row>
      <xdr:rowOff>47625</xdr:rowOff>
    </xdr:to>
    <xdr:pic>
      <xdr:nvPicPr>
        <xdr:cNvPr id="4097" name="Picture 1" descr="http://digistr.by/images/param/000/000031/729-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4350"/>
          <a:ext cx="1885950" cy="6667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285750</xdr:colOff>
      <xdr:row>48</xdr:row>
      <xdr:rowOff>161925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gistr.by/consulting/kak-otkryt-pribylnyj-internet-magazin" TargetMode="External"/><Relationship Id="rId2" Type="http://schemas.openxmlformats.org/officeDocument/2006/relationships/hyperlink" Target="http://www.cmsmagazine.ru/authors/stepan-ovchinnikov/okupaemost-internet-magazina/" TargetMode="External"/><Relationship Id="rId1" Type="http://schemas.openxmlformats.org/officeDocument/2006/relationships/hyperlink" Target="http://www.digistr.by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tabSelected="1" workbookViewId="0">
      <selection activeCell="B13" sqref="B13"/>
    </sheetView>
  </sheetViews>
  <sheetFormatPr defaultRowHeight="12.75"/>
  <cols>
    <col min="1" max="7" width="9.140625" style="54"/>
    <col min="8" max="8" width="35.85546875" style="54" customWidth="1"/>
    <col min="9" max="16384" width="9.140625" style="54"/>
  </cols>
  <sheetData>
    <row r="2" spans="2:12">
      <c r="B2" s="59"/>
      <c r="C2" s="59"/>
      <c r="D2" s="59"/>
      <c r="E2" s="59"/>
      <c r="F2" s="59"/>
    </row>
    <row r="3" spans="2:12">
      <c r="B3" s="59"/>
      <c r="C3" s="59"/>
      <c r="D3" s="59"/>
      <c r="E3" s="59"/>
      <c r="F3" s="59"/>
    </row>
    <row r="4" spans="2:12">
      <c r="B4" s="59"/>
      <c r="C4" s="59"/>
      <c r="D4" s="59"/>
      <c r="E4" s="59"/>
      <c r="F4" s="59"/>
    </row>
    <row r="5" spans="2:12">
      <c r="B5" s="59"/>
      <c r="C5" s="59"/>
      <c r="D5" s="59"/>
      <c r="E5" s="59"/>
      <c r="F5" s="59"/>
      <c r="H5" s="57" t="s">
        <v>87</v>
      </c>
    </row>
    <row r="6" spans="2:12">
      <c r="B6" s="59"/>
      <c r="C6" s="59"/>
      <c r="D6" s="59"/>
      <c r="E6" s="59"/>
      <c r="F6" s="59"/>
    </row>
    <row r="7" spans="2:12">
      <c r="B7" s="59"/>
      <c r="C7" s="59"/>
      <c r="D7" s="59"/>
      <c r="E7" s="59"/>
      <c r="F7" s="59"/>
      <c r="H7" s="56" t="s">
        <v>88</v>
      </c>
    </row>
    <row r="8" spans="2:12">
      <c r="B8" s="59"/>
      <c r="C8" s="59"/>
      <c r="D8" s="59"/>
      <c r="E8" s="59"/>
      <c r="F8" s="59"/>
      <c r="H8" s="58" t="s">
        <v>89</v>
      </c>
    </row>
    <row r="9" spans="2:12">
      <c r="B9" s="59"/>
      <c r="C9" s="59"/>
      <c r="D9" s="59"/>
      <c r="E9" s="59"/>
      <c r="F9" s="59"/>
    </row>
    <row r="10" spans="2:12">
      <c r="B10" s="59"/>
      <c r="C10" s="59"/>
      <c r="D10" s="59"/>
      <c r="E10" s="59"/>
      <c r="F10" s="59"/>
      <c r="H10" s="56" t="s">
        <v>93</v>
      </c>
    </row>
    <row r="11" spans="2:12">
      <c r="B11" s="59"/>
      <c r="C11" s="59"/>
      <c r="D11" s="59"/>
      <c r="E11" s="59"/>
      <c r="F11" s="59"/>
      <c r="H11" s="63" t="s">
        <v>94</v>
      </c>
      <c r="I11" s="59"/>
      <c r="J11" s="59"/>
      <c r="K11" s="59"/>
      <c r="L11" s="59"/>
    </row>
    <row r="14" spans="2:12">
      <c r="H14" s="60" t="s">
        <v>91</v>
      </c>
      <c r="I14" s="60"/>
      <c r="J14" s="60"/>
      <c r="K14" s="60"/>
      <c r="L14" s="60"/>
    </row>
    <row r="15" spans="2:12">
      <c r="H15" s="61" t="s">
        <v>90</v>
      </c>
      <c r="I15" s="60"/>
      <c r="J15" s="60"/>
      <c r="K15" s="60"/>
      <c r="L15" s="60"/>
    </row>
    <row r="18" spans="2:6">
      <c r="B18" s="62" t="s">
        <v>92</v>
      </c>
      <c r="C18" s="62"/>
      <c r="D18" s="62"/>
      <c r="E18" s="62"/>
      <c r="F18" s="62"/>
    </row>
  </sheetData>
  <mergeCells count="5">
    <mergeCell ref="B2:F11"/>
    <mergeCell ref="H14:L14"/>
    <mergeCell ref="H15:L15"/>
    <mergeCell ref="B18:F18"/>
    <mergeCell ref="H11:L11"/>
  </mergeCells>
  <hyperlinks>
    <hyperlink ref="H8" r:id="rId1"/>
    <hyperlink ref="H15" r:id="rId2"/>
    <hyperlink ref="H11" r:id="rId3"/>
  </hyperlinks>
  <pageMargins left="0.7" right="0.7" top="0.75" bottom="0.75" header="0.3" footer="0.3"/>
  <pageSetup paperSize="9"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opLeftCell="A4" workbookViewId="0">
      <selection activeCell="C30" sqref="C30"/>
    </sheetView>
  </sheetViews>
  <sheetFormatPr defaultColWidth="17.140625" defaultRowHeight="12.75" customHeight="1"/>
  <cols>
    <col min="1" max="1" width="8.42578125" customWidth="1"/>
    <col min="2" max="2" width="65.140625" customWidth="1"/>
    <col min="3" max="3" width="15.140625" customWidth="1"/>
    <col min="4" max="4" width="22.28515625" customWidth="1"/>
  </cols>
  <sheetData>
    <row r="1" spans="1:10" ht="24" customHeight="1">
      <c r="B1" s="64" t="s">
        <v>77</v>
      </c>
      <c r="C1" s="64"/>
      <c r="D1" s="64"/>
      <c r="E1" s="20"/>
      <c r="F1" s="20"/>
      <c r="G1" s="20"/>
      <c r="H1" s="20"/>
      <c r="I1" s="20"/>
      <c r="J1" s="20"/>
    </row>
    <row r="2" spans="1:10" ht="15.75">
      <c r="A2" s="65" t="s">
        <v>0</v>
      </c>
      <c r="B2" s="43" t="s">
        <v>1</v>
      </c>
      <c r="C2" t="s">
        <v>2</v>
      </c>
    </row>
    <row r="3" spans="1:10" ht="12.75" customHeight="1">
      <c r="A3" s="65"/>
      <c r="E3" s="54" t="s">
        <v>78</v>
      </c>
    </row>
    <row r="4" spans="1:10" ht="12.75" customHeight="1">
      <c r="A4" s="65"/>
      <c r="B4" s="56" t="s">
        <v>85</v>
      </c>
      <c r="C4" s="6">
        <v>100</v>
      </c>
      <c r="D4" s="6">
        <v>1000</v>
      </c>
      <c r="E4" s="6">
        <v>1500</v>
      </c>
      <c r="F4" s="6">
        <v>4000</v>
      </c>
      <c r="G4" s="6">
        <v>2000</v>
      </c>
      <c r="H4" s="6">
        <v>8000</v>
      </c>
      <c r="I4" s="6">
        <v>10000</v>
      </c>
    </row>
    <row r="5" spans="1:10" ht="12.75" customHeight="1">
      <c r="A5" s="65"/>
      <c r="B5" s="56" t="s">
        <v>86</v>
      </c>
      <c r="C5" s="6">
        <v>0</v>
      </c>
      <c r="D5" s="6">
        <v>500</v>
      </c>
      <c r="E5" s="6">
        <v>500</v>
      </c>
      <c r="F5" s="6">
        <v>3000</v>
      </c>
      <c r="G5" s="6">
        <v>700</v>
      </c>
      <c r="H5" s="6">
        <v>3000</v>
      </c>
      <c r="I5" s="6">
        <v>7000</v>
      </c>
    </row>
    <row r="6" spans="1:10" ht="12.75" customHeight="1">
      <c r="A6" s="65"/>
      <c r="C6" s="54"/>
      <c r="D6" s="54"/>
    </row>
    <row r="7" spans="1:10" ht="15.75">
      <c r="A7" s="65"/>
      <c r="B7" s="43" t="s">
        <v>3</v>
      </c>
      <c r="C7" s="54"/>
      <c r="D7" s="54"/>
    </row>
    <row r="8" spans="1:10" ht="12.75" customHeight="1">
      <c r="A8" s="65"/>
      <c r="B8" s="54" t="s">
        <v>79</v>
      </c>
      <c r="C8" s="55">
        <v>0.4</v>
      </c>
      <c r="D8" s="55">
        <v>0.4</v>
      </c>
      <c r="E8" s="55">
        <v>0.5</v>
      </c>
      <c r="F8" s="55">
        <v>1</v>
      </c>
      <c r="G8" s="55">
        <v>0.25</v>
      </c>
      <c r="H8" s="55">
        <v>1</v>
      </c>
      <c r="I8" s="55">
        <v>0.5</v>
      </c>
    </row>
    <row r="9" spans="1:10" ht="12.75" customHeight="1">
      <c r="A9" s="65"/>
      <c r="B9" s="54" t="s">
        <v>80</v>
      </c>
      <c r="C9" s="1">
        <v>100</v>
      </c>
      <c r="D9" s="1">
        <v>100</v>
      </c>
      <c r="E9" s="1">
        <v>100</v>
      </c>
      <c r="F9" s="1">
        <v>150</v>
      </c>
      <c r="G9" s="1">
        <v>400</v>
      </c>
      <c r="H9" s="1">
        <v>50</v>
      </c>
      <c r="I9" s="1">
        <v>500</v>
      </c>
    </row>
    <row r="10" spans="1:10" ht="12.75" customHeight="1">
      <c r="A10" s="65"/>
      <c r="B10" s="54" t="s">
        <v>81</v>
      </c>
      <c r="C10" s="55">
        <v>0.1</v>
      </c>
      <c r="D10" s="55">
        <v>0.1</v>
      </c>
      <c r="E10" s="55">
        <v>0.05</v>
      </c>
      <c r="F10" s="55">
        <v>0</v>
      </c>
      <c r="G10" s="55">
        <v>0</v>
      </c>
      <c r="H10" s="55">
        <v>0.05</v>
      </c>
      <c r="I10" s="55">
        <v>0.05</v>
      </c>
    </row>
    <row r="11" spans="1:10" ht="12.75" customHeight="1">
      <c r="A11" s="65"/>
      <c r="B11" t="s">
        <v>4</v>
      </c>
      <c r="C11" s="1">
        <v>10000</v>
      </c>
      <c r="D11" s="1">
        <v>10000</v>
      </c>
      <c r="E11" s="1">
        <v>5000</v>
      </c>
      <c r="F11" s="1">
        <v>5000</v>
      </c>
      <c r="G11" s="1">
        <v>5000</v>
      </c>
      <c r="H11" s="1">
        <v>1000</v>
      </c>
      <c r="I11" s="1">
        <v>5000</v>
      </c>
    </row>
    <row r="12" spans="1:10" ht="12.75" customHeight="1">
      <c r="A12" s="65"/>
      <c r="B12" t="s">
        <v>5</v>
      </c>
      <c r="C12" s="55">
        <v>0.2</v>
      </c>
      <c r="D12" s="55">
        <v>0.2</v>
      </c>
      <c r="E12" s="55">
        <v>0.2</v>
      </c>
      <c r="F12" s="55">
        <v>0.05</v>
      </c>
      <c r="G12" s="55">
        <v>0.05</v>
      </c>
      <c r="H12" s="55">
        <v>0.05</v>
      </c>
      <c r="I12" s="55">
        <v>0.05</v>
      </c>
    </row>
    <row r="13" spans="1:10" ht="12.75" customHeight="1">
      <c r="A13" s="65"/>
      <c r="B13" t="s">
        <v>6</v>
      </c>
      <c r="C13" s="55">
        <v>0.1</v>
      </c>
      <c r="D13" s="55">
        <v>0.1</v>
      </c>
      <c r="E13" s="55">
        <v>0.3</v>
      </c>
      <c r="F13" s="55">
        <v>0.15</v>
      </c>
      <c r="G13" s="55">
        <v>0.1</v>
      </c>
      <c r="H13" s="55">
        <v>0.15</v>
      </c>
      <c r="I13" s="55">
        <v>0</v>
      </c>
    </row>
    <row r="14" spans="1:10" ht="12.75" customHeight="1">
      <c r="A14" s="65"/>
      <c r="B14" t="s">
        <v>7</v>
      </c>
      <c r="C14" s="1">
        <v>1</v>
      </c>
      <c r="D14" s="1">
        <v>1</v>
      </c>
      <c r="E14" s="1">
        <v>1.5</v>
      </c>
      <c r="F14" s="1">
        <v>1</v>
      </c>
      <c r="G14" s="1">
        <v>1</v>
      </c>
      <c r="H14" s="1">
        <v>2</v>
      </c>
      <c r="I14" s="1">
        <v>1</v>
      </c>
    </row>
    <row r="15" spans="1:10" ht="12.75" customHeight="1">
      <c r="A15" s="65"/>
      <c r="B15" t="s">
        <v>8</v>
      </c>
      <c r="C15" s="55">
        <v>0</v>
      </c>
      <c r="D15" s="55">
        <v>0</v>
      </c>
      <c r="E15" s="55">
        <v>1</v>
      </c>
      <c r="F15" s="55">
        <v>9</v>
      </c>
      <c r="G15" s="55">
        <v>1</v>
      </c>
      <c r="H15" s="55">
        <v>0</v>
      </c>
      <c r="I15" s="55">
        <v>0</v>
      </c>
    </row>
    <row r="16" spans="1:10" ht="12.75" customHeight="1">
      <c r="A16" s="65"/>
      <c r="B16" t="s">
        <v>9</v>
      </c>
      <c r="C16" s="55">
        <v>0.2</v>
      </c>
      <c r="D16" s="55">
        <v>0.2</v>
      </c>
      <c r="E16" s="55">
        <v>0.2</v>
      </c>
      <c r="F16" s="55">
        <v>0.2</v>
      </c>
      <c r="G16" s="55">
        <v>0.2</v>
      </c>
      <c r="H16" s="55">
        <v>0.2</v>
      </c>
      <c r="I16" s="55">
        <v>0.2</v>
      </c>
    </row>
    <row r="17" spans="1:9" ht="12.75" customHeight="1">
      <c r="A17" s="65"/>
      <c r="B17" t="s">
        <v>10</v>
      </c>
      <c r="C17" s="55">
        <v>0.1</v>
      </c>
      <c r="D17" s="55">
        <v>0.1</v>
      </c>
      <c r="E17" s="55">
        <v>0.1</v>
      </c>
      <c r="F17" s="55">
        <v>0.1</v>
      </c>
      <c r="G17" s="55">
        <v>0.1</v>
      </c>
      <c r="H17" s="55">
        <v>0.15</v>
      </c>
      <c r="I17" s="55">
        <v>7.0000000000000007E-2</v>
      </c>
    </row>
    <row r="18" spans="1:9" ht="12.75" customHeight="1">
      <c r="A18" s="65"/>
      <c r="B18" t="s">
        <v>11</v>
      </c>
      <c r="C18" s="1">
        <v>300</v>
      </c>
      <c r="D18" s="1">
        <v>300</v>
      </c>
      <c r="E18" s="1">
        <v>300</v>
      </c>
      <c r="F18" s="1">
        <v>1000</v>
      </c>
      <c r="G18" s="1">
        <v>500</v>
      </c>
      <c r="H18" s="1">
        <v>30</v>
      </c>
      <c r="I18" s="1">
        <v>700</v>
      </c>
    </row>
    <row r="19" spans="1:9" ht="12.75" customHeight="1">
      <c r="A19" s="65"/>
      <c r="B19" t="s">
        <v>12</v>
      </c>
      <c r="C19" s="1">
        <v>500</v>
      </c>
      <c r="D19" s="1">
        <v>500</v>
      </c>
      <c r="E19" s="1">
        <v>1000</v>
      </c>
      <c r="F19" s="1">
        <v>350</v>
      </c>
      <c r="G19" s="1">
        <v>350</v>
      </c>
      <c r="H19" s="1">
        <v>500</v>
      </c>
      <c r="I19" s="1">
        <v>3000</v>
      </c>
    </row>
    <row r="20" spans="1:9" ht="12.75" customHeight="1">
      <c r="A20" s="59"/>
      <c r="B20" t="s">
        <v>13</v>
      </c>
      <c r="C20" s="1">
        <v>0.1</v>
      </c>
      <c r="D20" s="1">
        <v>0.1</v>
      </c>
      <c r="E20" s="1">
        <v>0.25</v>
      </c>
      <c r="F20" s="1">
        <v>0.03</v>
      </c>
      <c r="G20" s="1">
        <v>0.15</v>
      </c>
      <c r="H20" s="1">
        <v>0.6</v>
      </c>
      <c r="I20" s="1">
        <v>0.15</v>
      </c>
    </row>
    <row r="21" spans="1:9" ht="12.75" customHeight="1">
      <c r="A21" s="59"/>
      <c r="B21" s="56" t="s">
        <v>84</v>
      </c>
      <c r="C21" s="1">
        <v>0.2</v>
      </c>
      <c r="D21" s="1">
        <v>0.2</v>
      </c>
      <c r="E21" s="1">
        <v>0.5</v>
      </c>
      <c r="F21" s="1">
        <v>0.5</v>
      </c>
      <c r="G21" s="1">
        <v>0.5</v>
      </c>
      <c r="H21" s="1">
        <v>0.7</v>
      </c>
      <c r="I21" s="1">
        <v>0.5</v>
      </c>
    </row>
    <row r="22" spans="1:9" ht="12.75" customHeight="1">
      <c r="A22" s="59"/>
      <c r="B22" t="s">
        <v>14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</row>
    <row r="23" spans="1:9" ht="12.75" customHeight="1">
      <c r="A23" s="59"/>
      <c r="B23" t="s">
        <v>15</v>
      </c>
      <c r="C23" s="14">
        <v>0.5</v>
      </c>
      <c r="D23" s="14">
        <v>0.5</v>
      </c>
      <c r="E23" s="55">
        <v>0.5</v>
      </c>
      <c r="F23" s="55">
        <v>1</v>
      </c>
      <c r="G23" s="55">
        <v>1</v>
      </c>
      <c r="H23" s="55">
        <v>0</v>
      </c>
      <c r="I23" s="55">
        <v>0.1</v>
      </c>
    </row>
    <row r="24" spans="1:9" ht="12.75" customHeight="1">
      <c r="A24" s="59"/>
      <c r="B24" t="s">
        <v>16</v>
      </c>
      <c r="C24" s="14">
        <v>0.5</v>
      </c>
      <c r="D24" s="14">
        <v>0.5</v>
      </c>
      <c r="E24" s="55">
        <v>0.4</v>
      </c>
      <c r="F24" s="55">
        <v>0</v>
      </c>
      <c r="G24" s="55">
        <v>0</v>
      </c>
      <c r="H24" s="55">
        <v>1</v>
      </c>
      <c r="I24" s="55">
        <v>0.9</v>
      </c>
    </row>
    <row r="25" spans="1:9" ht="12.75" customHeight="1">
      <c r="B25" t="s">
        <v>17</v>
      </c>
      <c r="C25" s="12"/>
      <c r="D25" s="12">
        <f>(1-D23)-D24</f>
        <v>0</v>
      </c>
      <c r="E25" s="12">
        <v>0.1</v>
      </c>
      <c r="F25" s="12">
        <v>0</v>
      </c>
      <c r="G25" s="12">
        <v>0</v>
      </c>
      <c r="H25" s="12">
        <v>0</v>
      </c>
      <c r="I25" s="12">
        <v>0</v>
      </c>
    </row>
    <row r="27" spans="1:9" ht="15.75">
      <c r="B27" s="43" t="s">
        <v>18</v>
      </c>
    </row>
    <row r="28" spans="1:9" ht="12.75" customHeight="1">
      <c r="A28" s="66" t="s">
        <v>19</v>
      </c>
      <c r="B28" s="56" t="s">
        <v>82</v>
      </c>
      <c r="C28" s="34">
        <f>(((((((SUM(C4:C5)+IF(('Продажи (не редактировать)'!B31&lt;0),-'Продажи (не редактировать)'!B31,0))+IF(('Продажи (не редактировать)'!C31&lt;0),-'Продажи (не редактировать)'!C31,0))+IF(('Продажи (не редактировать)'!D31&lt;0),-'Продажи (не редактировать)'!D31,0))+IF(('Продажи (не редактировать)'!E31&lt;0),-'Продажи (не редактировать)'!E31,0))+IF(('Продажи (не редактировать)'!F31&lt;0),-'Продажи (не редактировать)'!F31,0))+IF(('Продажи (не редактировать)'!G31&lt;0),-'Продажи (не редактировать)'!G31,0))+IF(('Продажи (не редактировать)'!H31&lt;0),-'Продажи (не редактировать)'!H31,0))+IF(('Продажи (не редактировать)'!I31&lt;0),-'Продажи (не редактировать)'!I31,0)</f>
        <v>2419.6325366046694</v>
      </c>
      <c r="D28" s="51"/>
      <c r="E28" s="34">
        <v>4622.6823719519834</v>
      </c>
      <c r="F28" s="34">
        <v>7000</v>
      </c>
      <c r="G28" s="34">
        <v>7628.6795786102475</v>
      </c>
      <c r="H28" s="34">
        <v>17735.111794314398</v>
      </c>
      <c r="I28" s="34">
        <v>17000</v>
      </c>
    </row>
    <row r="29" spans="1:9" ht="12.75" customHeight="1">
      <c r="A29" s="66"/>
      <c r="B29" t="s">
        <v>20</v>
      </c>
      <c r="C29" s="48">
        <f>HLOOKUP(1,'Продажи (не редактировать)'!B33:I34,2,0)</f>
        <v>18</v>
      </c>
      <c r="D29" t="s">
        <v>21</v>
      </c>
      <c r="E29" s="48">
        <v>12</v>
      </c>
      <c r="F29" s="48">
        <v>3</v>
      </c>
      <c r="G29" s="48" t="e">
        <v>#N/A</v>
      </c>
      <c r="H29" s="48" t="e">
        <v>#N/A</v>
      </c>
      <c r="I29" s="48">
        <v>6</v>
      </c>
    </row>
    <row r="30" spans="1:9" ht="12.75" customHeight="1">
      <c r="A30" s="66"/>
      <c r="B30" s="56" t="s">
        <v>83</v>
      </c>
      <c r="C30" s="34">
        <f>-SUM(C4:C5)+SUM('Продажи (не редактировать)'!B31:I31)</f>
        <v>9067.2707743119536</v>
      </c>
      <c r="D30" s="51"/>
      <c r="E30" s="34">
        <v>78226.258268211706</v>
      </c>
      <c r="F30" s="34">
        <v>411669.30290000001</v>
      </c>
      <c r="G30" s="34">
        <v>-6764.7583896917522</v>
      </c>
      <c r="H30" s="34">
        <v>-17735.111794314398</v>
      </c>
      <c r="I30" s="34">
        <v>226926.91540118842</v>
      </c>
    </row>
    <row r="32" spans="1:9" ht="33" customHeight="1">
      <c r="B32" s="54" t="s">
        <v>22</v>
      </c>
    </row>
    <row r="35" spans="2:2" ht="15.75">
      <c r="B35" s="43" t="s">
        <v>23</v>
      </c>
    </row>
    <row r="36" spans="2:2" ht="27" customHeight="1">
      <c r="B36" s="54" t="s">
        <v>76</v>
      </c>
    </row>
  </sheetData>
  <mergeCells count="3">
    <mergeCell ref="B1:D1"/>
    <mergeCell ref="A2:A24"/>
    <mergeCell ref="A28:A3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opLeftCell="A10" workbookViewId="0">
      <selection activeCell="B25" sqref="B25"/>
    </sheetView>
  </sheetViews>
  <sheetFormatPr defaultColWidth="8.7109375" defaultRowHeight="12.75" customHeight="1"/>
  <cols>
    <col min="1" max="1" width="45.42578125" style="10" customWidth="1"/>
    <col min="2" max="7" width="12.42578125" style="10" customWidth="1"/>
    <col min="8" max="8" width="15.42578125" style="10" customWidth="1"/>
    <col min="9" max="9" width="13.85546875" customWidth="1"/>
  </cols>
  <sheetData>
    <row r="1" spans="1:9" ht="23.25" customHeight="1">
      <c r="A1" s="64" t="s">
        <v>24</v>
      </c>
      <c r="B1" s="64"/>
      <c r="C1" s="64"/>
      <c r="D1" s="20"/>
      <c r="E1" s="20"/>
      <c r="F1" s="20"/>
      <c r="G1" s="20"/>
      <c r="H1" s="20"/>
      <c r="I1" s="20"/>
    </row>
    <row r="2" spans="1:9" ht="15.75" customHeight="1">
      <c r="A2" s="43" t="s">
        <v>25</v>
      </c>
      <c r="B2" s="23"/>
      <c r="C2" s="23"/>
      <c r="D2" s="23"/>
      <c r="E2" s="23"/>
      <c r="F2" s="23"/>
      <c r="G2" s="23"/>
      <c r="H2" s="23"/>
      <c r="I2" s="23"/>
    </row>
    <row r="3" spans="1:9" ht="15">
      <c r="A3" s="29"/>
      <c r="B3" s="38" t="s">
        <v>26</v>
      </c>
      <c r="C3" s="38" t="s">
        <v>27</v>
      </c>
      <c r="D3" s="38" t="s">
        <v>28</v>
      </c>
      <c r="E3" s="38" t="s">
        <v>29</v>
      </c>
      <c r="F3" s="38" t="s">
        <v>30</v>
      </c>
      <c r="G3" s="38" t="s">
        <v>31</v>
      </c>
      <c r="H3" s="38" t="s">
        <v>32</v>
      </c>
      <c r="I3" s="38" t="s">
        <v>33</v>
      </c>
    </row>
    <row r="4" spans="1:9" ht="13.5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>
      <c r="A5" s="49" t="s">
        <v>34</v>
      </c>
      <c r="B5" s="39">
        <f>'Реклама (не редактировать)'!B4</f>
        <v>1500</v>
      </c>
      <c r="C5" s="39">
        <f>'Реклама (не редактировать)'!C4</f>
        <v>1500</v>
      </c>
      <c r="D5" s="39">
        <f>'Реклама (не редактировать)'!D4</f>
        <v>1500</v>
      </c>
      <c r="E5" s="39">
        <f>'Реклама (не редактировать)'!E4</f>
        <v>1500</v>
      </c>
      <c r="F5" s="39">
        <f>'Реклама (не редактировать)'!F4</f>
        <v>1500</v>
      </c>
      <c r="G5" s="39">
        <f>'Реклама (не редактировать)'!G4</f>
        <v>1500</v>
      </c>
      <c r="H5" s="39">
        <f>'Реклама (не редактировать)'!H4</f>
        <v>1500</v>
      </c>
      <c r="I5" s="39">
        <f>'Реклама (не редактировать)'!I4</f>
        <v>1500</v>
      </c>
    </row>
    <row r="6" spans="1:9">
      <c r="A6" s="40" t="s">
        <v>35</v>
      </c>
      <c r="B6" s="16">
        <f>'Реклама (не редактировать)'!B5</f>
        <v>21.818181818181817</v>
      </c>
      <c r="C6" s="16">
        <f>'Реклама (не редактировать)'!C5</f>
        <v>14.393939393939393</v>
      </c>
      <c r="D6" s="16">
        <f>'Реклама (не редактировать)'!D5</f>
        <v>12.894699242748965</v>
      </c>
      <c r="E6" s="16">
        <f>'Реклама (не редактировать)'!E5</f>
        <v>11.50242961364984</v>
      </c>
      <c r="F6" s="16">
        <f>'Реклама (не редактировать)'!F5</f>
        <v>10.216574797221673</v>
      </c>
      <c r="G6" s="16">
        <f>'Реклама (не редактировать)'!G5</f>
        <v>9.0357639215496555</v>
      </c>
      <c r="H6" s="16">
        <f>'Реклама (не редактировать)'!H5</f>
        <v>7.9577519558665326</v>
      </c>
      <c r="I6" s="16">
        <f>'Реклама (не редактировать)'!I5</f>
        <v>6.9794142523763911</v>
      </c>
    </row>
    <row r="7" spans="1:9">
      <c r="A7" s="40" t="s">
        <v>36</v>
      </c>
      <c r="B7" s="36">
        <f t="shared" ref="B7:I7" si="0">B5/B6</f>
        <v>68.75</v>
      </c>
      <c r="C7" s="36">
        <f t="shared" si="0"/>
        <v>104.21052631578948</v>
      </c>
      <c r="D7" s="36">
        <f t="shared" si="0"/>
        <v>116.32686980609418</v>
      </c>
      <c r="E7" s="36">
        <f t="shared" si="0"/>
        <v>130.40723137483599</v>
      </c>
      <c r="F7" s="36">
        <f t="shared" si="0"/>
        <v>146.82024355245895</v>
      </c>
      <c r="G7" s="36">
        <f t="shared" si="0"/>
        <v>166.00699321311467</v>
      </c>
      <c r="H7" s="36">
        <f t="shared" si="0"/>
        <v>188.49544548748912</v>
      </c>
      <c r="I7" s="36">
        <f t="shared" si="0"/>
        <v>214.91774893419907</v>
      </c>
    </row>
    <row r="8" spans="1:9" s="10" customFormat="1">
      <c r="A8" s="40" t="s">
        <v>37</v>
      </c>
      <c r="B8" s="16">
        <v>15</v>
      </c>
      <c r="C8" s="16">
        <v>15</v>
      </c>
      <c r="D8" s="16">
        <v>15</v>
      </c>
      <c r="E8" s="16">
        <v>15</v>
      </c>
      <c r="F8" s="16">
        <v>15</v>
      </c>
      <c r="G8" s="16">
        <v>15</v>
      </c>
      <c r="H8" s="16">
        <v>15</v>
      </c>
      <c r="I8" s="16">
        <v>15</v>
      </c>
    </row>
    <row r="9" spans="1:9">
      <c r="A9" s="40" t="s">
        <v>38</v>
      </c>
      <c r="B9" s="42">
        <f t="shared" ref="B9:I9" si="1">B16*B8</f>
        <v>45</v>
      </c>
      <c r="C9" s="42">
        <f t="shared" si="1"/>
        <v>118.125</v>
      </c>
      <c r="D9" s="42">
        <f t="shared" si="1"/>
        <v>274.44078947368422</v>
      </c>
      <c r="E9" s="42">
        <f t="shared" si="1"/>
        <v>448.93109418282552</v>
      </c>
      <c r="F9" s="42">
        <f t="shared" si="1"/>
        <v>644.54194124507956</v>
      </c>
      <c r="G9" s="42">
        <f t="shared" si="1"/>
        <v>782.27230657376799</v>
      </c>
      <c r="H9" s="42">
        <f t="shared" si="1"/>
        <v>906.2301648144927</v>
      </c>
      <c r="I9" s="42">
        <f t="shared" si="1"/>
        <v>1049.3810892784134</v>
      </c>
    </row>
    <row r="10" spans="1:9" s="10" customFormat="1" ht="13.5" customHeight="1">
      <c r="A10" s="13" t="s">
        <v>39</v>
      </c>
      <c r="B10" s="22">
        <f t="shared" ref="B10:I10" si="2">B5+B9</f>
        <v>1545</v>
      </c>
      <c r="C10" s="22">
        <f t="shared" si="2"/>
        <v>1618.125</v>
      </c>
      <c r="D10" s="22">
        <f t="shared" si="2"/>
        <v>1774.4407894736842</v>
      </c>
      <c r="E10" s="22">
        <f t="shared" si="2"/>
        <v>1948.9310941828255</v>
      </c>
      <c r="F10" s="22">
        <f t="shared" si="2"/>
        <v>2144.5419412450797</v>
      </c>
      <c r="G10" s="22">
        <f t="shared" si="2"/>
        <v>2282.2723065737682</v>
      </c>
      <c r="H10" s="22">
        <f t="shared" si="2"/>
        <v>2406.2301648144926</v>
      </c>
      <c r="I10" s="22">
        <f t="shared" si="2"/>
        <v>2549.3810892784131</v>
      </c>
    </row>
    <row r="11" spans="1:9" ht="13.5" customHeight="1">
      <c r="A11" s="46"/>
      <c r="B11" s="5"/>
      <c r="C11" s="5"/>
      <c r="D11" s="5"/>
      <c r="E11" s="5"/>
      <c r="F11" s="5"/>
      <c r="G11" s="5"/>
      <c r="H11" s="5"/>
      <c r="I11" s="5"/>
    </row>
    <row r="12" spans="1:9">
      <c r="A12" s="49" t="s">
        <v>40</v>
      </c>
      <c r="B12" s="39">
        <f>10+B7</f>
        <v>78.75</v>
      </c>
      <c r="C12" s="39">
        <f t="shared" ref="C12:I12" si="3">(B12+C7)-C13</f>
        <v>182.96052631578948</v>
      </c>
      <c r="D12" s="39">
        <f t="shared" si="3"/>
        <v>299.28739612188366</v>
      </c>
      <c r="E12" s="39">
        <f t="shared" si="3"/>
        <v>429.69462749671965</v>
      </c>
      <c r="F12" s="39">
        <f t="shared" si="3"/>
        <v>521.51487104917862</v>
      </c>
      <c r="G12" s="39">
        <f t="shared" si="3"/>
        <v>604.15344320966176</v>
      </c>
      <c r="H12" s="39">
        <f t="shared" si="3"/>
        <v>699.58739285227546</v>
      </c>
      <c r="I12" s="39">
        <f t="shared" si="3"/>
        <v>810.17935668660573</v>
      </c>
    </row>
    <row r="13" spans="1:9">
      <c r="A13" s="40" t="s">
        <v>41</v>
      </c>
      <c r="B13" s="36">
        <v>0</v>
      </c>
      <c r="C13" s="36">
        <v>0</v>
      </c>
      <c r="D13" s="36">
        <v>0</v>
      </c>
      <c r="E13" s="36">
        <v>0</v>
      </c>
      <c r="F13" s="36">
        <f>0.8*B7</f>
        <v>55</v>
      </c>
      <c r="G13" s="36">
        <f>0.8*C7</f>
        <v>83.368421052631589</v>
      </c>
      <c r="H13" s="36">
        <f>0.8*D7</f>
        <v>93.061495844875353</v>
      </c>
      <c r="I13" s="36">
        <f>0.8*E7</f>
        <v>104.3257850998688</v>
      </c>
    </row>
    <row r="14" spans="1:9">
      <c r="A14" s="40" t="s">
        <v>42</v>
      </c>
      <c r="B14" s="3">
        <f>'Параметры (можно вводить свои)'!C13</f>
        <v>0.1</v>
      </c>
      <c r="C14" s="3">
        <f t="shared" ref="C14:I15" si="4">B14</f>
        <v>0.1</v>
      </c>
      <c r="D14" s="3">
        <f t="shared" si="4"/>
        <v>0.1</v>
      </c>
      <c r="E14" s="3">
        <f t="shared" si="4"/>
        <v>0.1</v>
      </c>
      <c r="F14" s="3">
        <f t="shared" si="4"/>
        <v>0.1</v>
      </c>
      <c r="G14" s="3">
        <f t="shared" si="4"/>
        <v>0.1</v>
      </c>
      <c r="H14" s="3">
        <f t="shared" si="4"/>
        <v>0.1</v>
      </c>
      <c r="I14" s="3">
        <f t="shared" si="4"/>
        <v>0.1</v>
      </c>
    </row>
    <row r="15" spans="1:9">
      <c r="A15" s="40" t="s">
        <v>43</v>
      </c>
      <c r="B15" s="10">
        <f>'Параметры (можно вводить свои)'!C14</f>
        <v>1</v>
      </c>
      <c r="C15" s="10">
        <f t="shared" si="4"/>
        <v>1</v>
      </c>
      <c r="D15" s="10">
        <f t="shared" si="4"/>
        <v>1</v>
      </c>
      <c r="E15" s="10">
        <f t="shared" si="4"/>
        <v>1</v>
      </c>
      <c r="F15" s="10">
        <f t="shared" si="4"/>
        <v>1</v>
      </c>
      <c r="G15" s="10">
        <f t="shared" si="4"/>
        <v>1</v>
      </c>
      <c r="H15" s="10">
        <f t="shared" si="4"/>
        <v>1</v>
      </c>
      <c r="I15" s="10">
        <f t="shared" si="4"/>
        <v>1</v>
      </c>
    </row>
    <row r="16" spans="1:9">
      <c r="A16" s="40" t="s">
        <v>44</v>
      </c>
      <c r="B16" s="36">
        <f>(30*B14)*B15</f>
        <v>3</v>
      </c>
      <c r="C16" s="36">
        <f t="shared" ref="C16:I16" si="5">(B12*C14)*C15</f>
        <v>7.875</v>
      </c>
      <c r="D16" s="36">
        <f t="shared" si="5"/>
        <v>18.296052631578949</v>
      </c>
      <c r="E16" s="36">
        <f t="shared" si="5"/>
        <v>29.928739612188366</v>
      </c>
      <c r="F16" s="36">
        <f t="shared" si="5"/>
        <v>42.969462749671969</v>
      </c>
      <c r="G16" s="36">
        <f t="shared" si="5"/>
        <v>52.151487104917862</v>
      </c>
      <c r="H16" s="36">
        <f t="shared" si="5"/>
        <v>60.415344320966177</v>
      </c>
      <c r="I16" s="36">
        <f t="shared" si="5"/>
        <v>69.958739285227551</v>
      </c>
    </row>
    <row r="17" spans="1:9" s="28" customFormat="1" ht="11.25" customHeight="1">
      <c r="A17" s="8" t="s">
        <v>45</v>
      </c>
      <c r="B17" s="37">
        <f t="shared" ref="B17:I17" si="6">B16/B18</f>
        <v>4.1811846689895474E-2</v>
      </c>
      <c r="C17" s="37">
        <f t="shared" si="6"/>
        <v>7.0258848388800837E-2</v>
      </c>
      <c r="D17" s="37">
        <f t="shared" si="6"/>
        <v>0.1359059237482349</v>
      </c>
      <c r="E17" s="37">
        <f t="shared" si="6"/>
        <v>0.18666266482778487</v>
      </c>
      <c r="F17" s="37">
        <f t="shared" si="6"/>
        <v>0.22640565490558176</v>
      </c>
      <c r="G17" s="37">
        <f t="shared" si="6"/>
        <v>0.23905321960847528</v>
      </c>
      <c r="H17" s="37">
        <f t="shared" si="6"/>
        <v>0.24271886472843421</v>
      </c>
      <c r="I17" s="37">
        <f t="shared" si="6"/>
        <v>0.24557568693188084</v>
      </c>
    </row>
    <row r="18" spans="1:9" ht="13.5" customHeight="1">
      <c r="A18" s="13" t="s">
        <v>46</v>
      </c>
      <c r="B18" s="22">
        <f t="shared" ref="B18:I18" si="7">B7+B16</f>
        <v>71.75</v>
      </c>
      <c r="C18" s="22">
        <f t="shared" si="7"/>
        <v>112.08552631578948</v>
      </c>
      <c r="D18" s="22">
        <f t="shared" si="7"/>
        <v>134.62292243767314</v>
      </c>
      <c r="E18" s="22">
        <f t="shared" si="7"/>
        <v>160.33597098702435</v>
      </c>
      <c r="F18" s="22">
        <f t="shared" si="7"/>
        <v>189.78970630213092</v>
      </c>
      <c r="G18" s="22">
        <f t="shared" si="7"/>
        <v>218.15848031803253</v>
      </c>
      <c r="H18" s="22">
        <f t="shared" si="7"/>
        <v>248.91078980845529</v>
      </c>
      <c r="I18" s="22">
        <f t="shared" si="7"/>
        <v>284.87648821942662</v>
      </c>
    </row>
    <row r="19" spans="1:9" s="10" customFormat="1" ht="13.5" customHeight="1">
      <c r="A19" s="46"/>
      <c r="B19" s="5"/>
      <c r="C19" s="5"/>
      <c r="D19" s="5"/>
      <c r="E19" s="5"/>
      <c r="F19" s="5"/>
      <c r="G19" s="5"/>
      <c r="H19" s="5"/>
      <c r="I19" s="5"/>
    </row>
    <row r="20" spans="1:9">
      <c r="A20" s="49" t="s">
        <v>9</v>
      </c>
      <c r="B20" s="35">
        <f>'Параметры (можно вводить свои)'!C16</f>
        <v>0.2</v>
      </c>
      <c r="C20" s="35">
        <v>0.2</v>
      </c>
      <c r="D20" s="35">
        <v>0.2</v>
      </c>
      <c r="E20" s="35">
        <v>0.2</v>
      </c>
      <c r="F20" s="35">
        <v>0.2</v>
      </c>
      <c r="G20" s="35">
        <v>0.2</v>
      </c>
      <c r="H20" s="35">
        <v>0.2</v>
      </c>
      <c r="I20" s="35">
        <v>0.2</v>
      </c>
    </row>
    <row r="21" spans="1:9" ht="13.5" customHeight="1">
      <c r="A21" s="40" t="s">
        <v>47</v>
      </c>
      <c r="B21" s="11">
        <f t="shared" ref="B21:I21" si="8">B18*((100/100)-B20)</f>
        <v>57.400000000000006</v>
      </c>
      <c r="C21" s="11">
        <f t="shared" si="8"/>
        <v>89.668421052631587</v>
      </c>
      <c r="D21" s="11">
        <f t="shared" si="8"/>
        <v>107.69833795013852</v>
      </c>
      <c r="E21" s="11">
        <f t="shared" si="8"/>
        <v>128.26877678961949</v>
      </c>
      <c r="F21" s="11">
        <f t="shared" si="8"/>
        <v>151.83176504170476</v>
      </c>
      <c r="G21" s="11">
        <f t="shared" si="8"/>
        <v>174.52678425442605</v>
      </c>
      <c r="H21" s="11">
        <f t="shared" si="8"/>
        <v>199.12863184676425</v>
      </c>
      <c r="I21" s="11">
        <f t="shared" si="8"/>
        <v>227.90119057554131</v>
      </c>
    </row>
    <row r="22" spans="1:9" s="10" customFormat="1" ht="13.5" customHeight="1">
      <c r="A22" s="13" t="s">
        <v>48</v>
      </c>
      <c r="B22" s="5">
        <f>B18*'Параметры (можно вводить свои)'!$C15</f>
        <v>0</v>
      </c>
      <c r="C22" s="5">
        <f>C18*'Параметры (можно вводить свои)'!$C15</f>
        <v>0</v>
      </c>
      <c r="D22" s="5">
        <f>D18*'Параметры (можно вводить свои)'!$C15</f>
        <v>0</v>
      </c>
      <c r="E22" s="5">
        <f>E18*'Параметры (можно вводить свои)'!$C15</f>
        <v>0</v>
      </c>
      <c r="F22" s="5">
        <f>F18*'Параметры (можно вводить свои)'!$C15</f>
        <v>0</v>
      </c>
      <c r="G22" s="5">
        <f>G18*'Параметры (можно вводить свои)'!$C15</f>
        <v>0</v>
      </c>
      <c r="H22" s="5">
        <f>H18*'Параметры (можно вводить свои)'!$C15</f>
        <v>0</v>
      </c>
      <c r="I22" s="5">
        <f>I18*'Параметры (можно вводить свои)'!$C15</f>
        <v>0</v>
      </c>
    </row>
    <row r="23" spans="1:9" ht="13.5" customHeight="1">
      <c r="A23" s="4" t="s">
        <v>49</v>
      </c>
      <c r="B23" s="5">
        <f>'Параметры (можно вводить свои)'!C9</f>
        <v>100</v>
      </c>
      <c r="C23" s="5">
        <f>B23*(1+'Параметры (можно вводить свои)'!$C10)</f>
        <v>110.00000000000001</v>
      </c>
      <c r="D23" s="5">
        <f>C23*(1+'Параметры (можно вводить свои)'!$C10)</f>
        <v>121.00000000000003</v>
      </c>
      <c r="E23" s="5">
        <f>D23*(1+'Параметры (можно вводить свои)'!$C10)</f>
        <v>133.10000000000005</v>
      </c>
      <c r="F23" s="5">
        <f>E23*(1+'Параметры (можно вводить свои)'!$C10)</f>
        <v>146.41000000000008</v>
      </c>
      <c r="G23" s="5">
        <f>F23*(1+'Параметры (можно вводить свои)'!$C10)</f>
        <v>161.0510000000001</v>
      </c>
      <c r="H23" s="5">
        <f>G23*(1+'Параметры (можно вводить свои)'!$C10)</f>
        <v>177.15610000000012</v>
      </c>
      <c r="I23" s="5">
        <f>H23*(1+'Параметры (можно вводить свои)'!$C10)</f>
        <v>194.87171000000015</v>
      </c>
    </row>
    <row r="24" spans="1:9" ht="1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8.75" customHeight="1">
      <c r="A25" s="27" t="s">
        <v>50</v>
      </c>
      <c r="B25" s="17">
        <f t="shared" ref="B25:I25" si="9">(B23+B22)*B21</f>
        <v>5740.0000000000009</v>
      </c>
      <c r="C25" s="17">
        <f t="shared" si="9"/>
        <v>9863.5263157894751</v>
      </c>
      <c r="D25" s="17">
        <f t="shared" si="9"/>
        <v>13031.498891966765</v>
      </c>
      <c r="E25" s="17">
        <f t="shared" si="9"/>
        <v>17072.57419069836</v>
      </c>
      <c r="F25" s="17">
        <f t="shared" si="9"/>
        <v>22229.688719756006</v>
      </c>
      <c r="G25" s="17">
        <f t="shared" si="9"/>
        <v>28107.713130959586</v>
      </c>
      <c r="H25" s="17">
        <f t="shared" si="9"/>
        <v>35276.851816308576</v>
      </c>
      <c r="I25" s="17">
        <f t="shared" si="9"/>
        <v>44411.494718491653</v>
      </c>
    </row>
    <row r="26" spans="1:9" ht="15">
      <c r="A26" s="23"/>
      <c r="B26" s="3"/>
      <c r="C26" s="3"/>
      <c r="D26" s="3"/>
      <c r="E26" s="3"/>
      <c r="F26" s="3"/>
      <c r="G26" s="3"/>
      <c r="H26" s="3"/>
      <c r="I26" s="3"/>
    </row>
    <row r="27" spans="1:9" ht="15">
      <c r="A27" s="23" t="s">
        <v>51</v>
      </c>
      <c r="B27" s="36">
        <f>B25*(1/(1+'Параметры (можно вводить свои)'!$C8))</f>
        <v>4100.0000000000009</v>
      </c>
      <c r="C27" s="36">
        <f>C25*(1/(1+'Параметры (можно вводить свои)'!$C8))</f>
        <v>7045.375939849625</v>
      </c>
      <c r="D27" s="36">
        <f>D25*(1/(1+'Параметры (можно вводить свои)'!$C8))</f>
        <v>9308.2134942619759</v>
      </c>
      <c r="E27" s="36">
        <f>E25*(1/(1+'Параметры (можно вводить свои)'!$C8))</f>
        <v>12194.695850498829</v>
      </c>
      <c r="F27" s="36">
        <f>F25*(1/(1+'Параметры (можно вводить свои)'!$C8))</f>
        <v>15878.349085540005</v>
      </c>
      <c r="G27" s="36">
        <f>G25*(1/(1+'Параметры (можно вводить свои)'!$C8))</f>
        <v>20076.93795068542</v>
      </c>
      <c r="H27" s="36">
        <f>H25*(1/(1+'Параметры (можно вводить свои)'!$C8))</f>
        <v>25197.751297363269</v>
      </c>
      <c r="I27" s="36">
        <f>I25*(1/(1+'Параметры (можно вводить свои)'!$C8))</f>
        <v>31722.496227494037</v>
      </c>
    </row>
    <row r="28" spans="1:9" ht="15">
      <c r="A28" s="23" t="s">
        <v>52</v>
      </c>
      <c r="B28" s="36">
        <f>B25*'Параметры (можно вводить свои)'!$C17</f>
        <v>574.00000000000011</v>
      </c>
      <c r="C28" s="36">
        <f>C25*'Параметры (можно вводить свои)'!$C17</f>
        <v>986.35263157894758</v>
      </c>
      <c r="D28" s="36">
        <f>D25*'Параметры (можно вводить свои)'!$C17</f>
        <v>1303.1498891966767</v>
      </c>
      <c r="E28" s="36">
        <f>E25*'Параметры (можно вводить свои)'!$C17</f>
        <v>1707.257419069836</v>
      </c>
      <c r="F28" s="36">
        <f>F25*'Параметры (можно вводить свои)'!$C17</f>
        <v>2222.9688719756009</v>
      </c>
      <c r="G28" s="36">
        <f>G25*'Параметры (можно вводить свои)'!$C17</f>
        <v>2810.7713130959587</v>
      </c>
      <c r="H28" s="36">
        <f>H25*'Параметры (можно вводить свои)'!$C17</f>
        <v>3527.6851816308576</v>
      </c>
      <c r="I28" s="36">
        <f>I25*'Параметры (можно вводить свои)'!$C17</f>
        <v>4441.1494718491658</v>
      </c>
    </row>
    <row r="29" spans="1:9" ht="15">
      <c r="A29" s="23" t="s">
        <v>53</v>
      </c>
      <c r="B29" s="36">
        <f>'Параметры (можно вводить свои)'!$C18*3</f>
        <v>900</v>
      </c>
      <c r="C29" s="36">
        <f t="shared" ref="C29:I29" si="10">B29</f>
        <v>900</v>
      </c>
      <c r="D29" s="36">
        <f t="shared" si="10"/>
        <v>900</v>
      </c>
      <c r="E29" s="36">
        <f t="shared" si="10"/>
        <v>900</v>
      </c>
      <c r="F29" s="36">
        <f t="shared" si="10"/>
        <v>900</v>
      </c>
      <c r="G29" s="36">
        <f t="shared" si="10"/>
        <v>900</v>
      </c>
      <c r="H29" s="36">
        <f t="shared" si="10"/>
        <v>900</v>
      </c>
      <c r="I29" s="36">
        <f t="shared" si="10"/>
        <v>900</v>
      </c>
    </row>
    <row r="30" spans="1:9" ht="15">
      <c r="A30" s="23"/>
      <c r="B30" s="3"/>
      <c r="C30" s="3"/>
      <c r="D30" s="3"/>
      <c r="E30" s="3"/>
      <c r="F30" s="3"/>
      <c r="G30" s="3"/>
      <c r="H30" s="3"/>
      <c r="I30" s="3"/>
    </row>
    <row r="31" spans="1:9" ht="15">
      <c r="A31" s="23" t="s">
        <v>54</v>
      </c>
      <c r="B31" s="36">
        <f t="shared" ref="B31:I31" si="11">((((B25-B5)-B27)-B28)-B29)-B9</f>
        <v>-1379</v>
      </c>
      <c r="C31" s="36">
        <f t="shared" si="11"/>
        <v>-686.32725563909742</v>
      </c>
      <c r="D31" s="36">
        <f t="shared" si="11"/>
        <v>-254.30528096557197</v>
      </c>
      <c r="E31" s="36">
        <f t="shared" si="11"/>
        <v>321.68982694686997</v>
      </c>
      <c r="F31" s="36">
        <f t="shared" si="11"/>
        <v>1083.8288209953207</v>
      </c>
      <c r="G31" s="36">
        <f t="shared" si="11"/>
        <v>2037.7315606044392</v>
      </c>
      <c r="H31" s="36">
        <f t="shared" si="11"/>
        <v>3245.1851724999565</v>
      </c>
      <c r="I31" s="36">
        <f t="shared" si="11"/>
        <v>4798.4679298700366</v>
      </c>
    </row>
    <row r="32" spans="1:9" ht="15">
      <c r="A32" s="23" t="s">
        <v>55</v>
      </c>
      <c r="B32" s="36">
        <f>-SUM('Параметры (можно вводить свои)'!C4:C5)+B31</f>
        <v>-1479</v>
      </c>
      <c r="C32" s="36">
        <f t="shared" ref="C32:I32" si="12">B32+C31</f>
        <v>-2165.3272556390975</v>
      </c>
      <c r="D32" s="36">
        <f t="shared" si="12"/>
        <v>-2419.6325366046694</v>
      </c>
      <c r="E32" s="36">
        <f t="shared" si="12"/>
        <v>-2097.9427096577992</v>
      </c>
      <c r="F32" s="36">
        <f t="shared" si="12"/>
        <v>-1014.1138886624785</v>
      </c>
      <c r="G32" s="36">
        <f t="shared" si="12"/>
        <v>1023.6176719419607</v>
      </c>
      <c r="H32" s="36">
        <f t="shared" si="12"/>
        <v>4268.8028444419169</v>
      </c>
      <c r="I32" s="36">
        <f t="shared" si="12"/>
        <v>9067.2707743119536</v>
      </c>
    </row>
    <row r="33" spans="1:9" ht="15">
      <c r="A33" s="23" t="s">
        <v>56</v>
      </c>
      <c r="B33" s="36">
        <f t="shared" ref="B33:I33" si="13">IF((B32&gt;0),1,0)</f>
        <v>0</v>
      </c>
      <c r="C33" s="36">
        <f t="shared" si="13"/>
        <v>0</v>
      </c>
      <c r="D33" s="36">
        <f t="shared" si="13"/>
        <v>0</v>
      </c>
      <c r="E33" s="36">
        <f t="shared" si="13"/>
        <v>0</v>
      </c>
      <c r="F33" s="36">
        <f t="shared" si="13"/>
        <v>0</v>
      </c>
      <c r="G33" s="36">
        <f t="shared" si="13"/>
        <v>1</v>
      </c>
      <c r="H33" s="36">
        <f t="shared" si="13"/>
        <v>1</v>
      </c>
      <c r="I33" s="36">
        <f t="shared" si="13"/>
        <v>1</v>
      </c>
    </row>
    <row r="34" spans="1:9" ht="15">
      <c r="A34" s="23" t="s">
        <v>57</v>
      </c>
      <c r="B34" s="36">
        <v>3</v>
      </c>
      <c r="C34" s="41">
        <v>6</v>
      </c>
      <c r="D34" s="36">
        <v>9</v>
      </c>
      <c r="E34" s="41">
        <v>12</v>
      </c>
      <c r="F34" s="36">
        <v>15</v>
      </c>
      <c r="G34" s="41">
        <v>18</v>
      </c>
      <c r="H34" s="36">
        <v>21</v>
      </c>
      <c r="I34" s="41">
        <v>24</v>
      </c>
    </row>
    <row r="35" spans="1:9" ht="15">
      <c r="A35" s="23"/>
      <c r="B35" s="36"/>
      <c r="C35" s="3"/>
      <c r="D35" s="3"/>
      <c r="E35" s="3"/>
      <c r="F35" s="3"/>
      <c r="G35" s="3"/>
      <c r="H35" s="3"/>
      <c r="I35" s="3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B10" sqref="B10"/>
    </sheetView>
  </sheetViews>
  <sheetFormatPr defaultColWidth="8.7109375" defaultRowHeight="15" customHeight="1"/>
  <cols>
    <col min="1" max="1" width="41.5703125" style="23" customWidth="1"/>
    <col min="2" max="8" width="8.85546875" style="23" customWidth="1"/>
    <col min="9" max="9" width="8.85546875" customWidth="1"/>
  </cols>
  <sheetData>
    <row r="1" spans="1:9" ht="23.25" customHeight="1">
      <c r="A1" s="64" t="s">
        <v>24</v>
      </c>
      <c r="B1" s="64"/>
      <c r="C1" s="64"/>
      <c r="D1" s="20"/>
      <c r="E1" s="20"/>
      <c r="F1" s="20"/>
      <c r="G1" s="20"/>
      <c r="H1" s="20"/>
      <c r="I1" s="20"/>
    </row>
    <row r="2" spans="1:9">
      <c r="A2" s="50"/>
      <c r="B2" s="24" t="s">
        <v>26</v>
      </c>
      <c r="C2" s="24" t="s">
        <v>27</v>
      </c>
      <c r="D2" s="24" t="s">
        <v>28</v>
      </c>
      <c r="E2" s="24" t="s">
        <v>29</v>
      </c>
      <c r="F2" s="24" t="s">
        <v>30</v>
      </c>
      <c r="G2" s="24" t="s">
        <v>31</v>
      </c>
      <c r="H2" s="24" t="s">
        <v>32</v>
      </c>
      <c r="I2" s="24" t="s">
        <v>33</v>
      </c>
    </row>
    <row r="3" spans="1:9" ht="15.75" customHeight="1">
      <c r="A3" s="44"/>
      <c r="B3" s="53"/>
      <c r="C3" s="53"/>
      <c r="D3" s="53"/>
      <c r="E3" s="53"/>
      <c r="F3" s="53"/>
      <c r="G3" s="53"/>
      <c r="H3" s="53"/>
      <c r="I3" s="53"/>
    </row>
    <row r="4" spans="1:9">
      <c r="A4" s="26" t="s">
        <v>58</v>
      </c>
      <c r="B4" s="39">
        <f>'Параметры (можно вводить свои)'!C19*3</f>
        <v>1500</v>
      </c>
      <c r="C4" s="39">
        <f t="shared" ref="C4:I4" si="0">B4</f>
        <v>1500</v>
      </c>
      <c r="D4" s="39">
        <f t="shared" si="0"/>
        <v>1500</v>
      </c>
      <c r="E4" s="39">
        <f t="shared" si="0"/>
        <v>1500</v>
      </c>
      <c r="F4" s="39">
        <f t="shared" si="0"/>
        <v>1500</v>
      </c>
      <c r="G4" s="39">
        <f t="shared" si="0"/>
        <v>1500</v>
      </c>
      <c r="H4" s="39">
        <f t="shared" si="0"/>
        <v>1500</v>
      </c>
      <c r="I4" s="39">
        <f t="shared" si="0"/>
        <v>1500</v>
      </c>
    </row>
    <row r="5" spans="1:9">
      <c r="A5" s="9" t="s">
        <v>59</v>
      </c>
      <c r="B5" s="30">
        <f t="shared" ref="B5:I5" si="1">B4/B6</f>
        <v>21.818181818181817</v>
      </c>
      <c r="C5" s="30">
        <f t="shared" si="1"/>
        <v>14.393939393939393</v>
      </c>
      <c r="D5" s="30">
        <f t="shared" si="1"/>
        <v>12.894699242748965</v>
      </c>
      <c r="E5" s="30">
        <f t="shared" si="1"/>
        <v>11.50242961364984</v>
      </c>
      <c r="F5" s="30">
        <f t="shared" si="1"/>
        <v>10.216574797221673</v>
      </c>
      <c r="G5" s="30">
        <f t="shared" si="1"/>
        <v>9.0357639215496555</v>
      </c>
      <c r="H5" s="30">
        <f t="shared" si="1"/>
        <v>7.9577519558665326</v>
      </c>
      <c r="I5" s="30">
        <f t="shared" si="1"/>
        <v>6.9794142523763911</v>
      </c>
    </row>
    <row r="6" spans="1:9" ht="16.5" customHeight="1">
      <c r="A6" s="32" t="s">
        <v>60</v>
      </c>
      <c r="B6" s="45">
        <f t="shared" ref="B6:I6" si="2">(B12+B19)+B28</f>
        <v>68.75</v>
      </c>
      <c r="C6" s="45">
        <f t="shared" si="2"/>
        <v>104.21052631578948</v>
      </c>
      <c r="D6" s="45">
        <f t="shared" si="2"/>
        <v>116.32686980609418</v>
      </c>
      <c r="E6" s="45">
        <f t="shared" si="2"/>
        <v>130.40723137483599</v>
      </c>
      <c r="F6" s="45">
        <f t="shared" si="2"/>
        <v>146.82024355245895</v>
      </c>
      <c r="G6" s="45">
        <f t="shared" si="2"/>
        <v>166.00699321311467</v>
      </c>
      <c r="H6" s="45">
        <f t="shared" si="2"/>
        <v>188.49544548748912</v>
      </c>
      <c r="I6" s="45">
        <f t="shared" si="2"/>
        <v>214.91774893419907</v>
      </c>
    </row>
    <row r="7" spans="1:9" s="23" customFormat="1" ht="15.75" customHeight="1">
      <c r="A7" s="46"/>
      <c r="B7" s="2"/>
      <c r="C7" s="2"/>
      <c r="D7" s="2"/>
      <c r="E7" s="2"/>
      <c r="F7" s="2"/>
      <c r="G7" s="2"/>
      <c r="H7" s="2"/>
      <c r="I7" s="2"/>
    </row>
    <row r="8" spans="1:9">
      <c r="A8" s="26" t="s">
        <v>61</v>
      </c>
      <c r="B8" s="52">
        <f>B4*'Параметры (можно вводить свои)'!$C23</f>
        <v>750</v>
      </c>
      <c r="C8" s="52">
        <f t="shared" ref="C8:I8" si="3">B8</f>
        <v>750</v>
      </c>
      <c r="D8" s="52">
        <f t="shared" si="3"/>
        <v>750</v>
      </c>
      <c r="E8" s="52">
        <f t="shared" si="3"/>
        <v>750</v>
      </c>
      <c r="F8" s="52">
        <f t="shared" si="3"/>
        <v>750</v>
      </c>
      <c r="G8" s="52">
        <f t="shared" si="3"/>
        <v>750</v>
      </c>
      <c r="H8" s="52">
        <f t="shared" si="3"/>
        <v>750</v>
      </c>
      <c r="I8" s="52">
        <f t="shared" si="3"/>
        <v>750</v>
      </c>
    </row>
    <row r="9" spans="1:9">
      <c r="A9" s="9" t="s">
        <v>62</v>
      </c>
      <c r="B9" s="31">
        <f>(B8/'Параметры (можно вводить свои)'!C20)/3</f>
        <v>2500</v>
      </c>
      <c r="C9" s="31">
        <f>IF(((B9*(1+'Параметры (можно вводить свои)'!$C12))&lt;('Параметры (можно вводить свои)'!$C11*3)),(B9*(1+'Параметры (можно вводить свои)'!$C12)),('Параметры (можно вводить свои)'!$C11*3))*3</f>
        <v>9000</v>
      </c>
      <c r="D9" s="31">
        <f>IF(((C9*(1+'Параметры (можно вводить свои)'!$C12))&lt;('Параметры (можно вводить свои)'!$C11*3)),(C9*(1+'Параметры (можно вводить свои)'!$C12)),('Параметры (можно вводить свои)'!$C11*3))</f>
        <v>10800</v>
      </c>
      <c r="E9" s="31">
        <f>IF(((D9*(1+'Параметры (можно вводить свои)'!$C12))&lt;('Параметры (можно вводить свои)'!$C11*3)),(D9*(1+'Параметры (можно вводить свои)'!$C12)),('Параметры (можно вводить свои)'!$C11*3))</f>
        <v>12960</v>
      </c>
      <c r="F9" s="31">
        <f>IF(((E9*(1+'Параметры (можно вводить свои)'!$C12))&lt;('Параметры (можно вводить свои)'!$C11*3)),(E9*(1+'Параметры (можно вводить свои)'!$C12)),('Параметры (можно вводить свои)'!$C11*3))</f>
        <v>15552</v>
      </c>
      <c r="G9" s="31">
        <f>IF(((F9*(1+'Параметры (можно вводить свои)'!$C12))&lt;('Параметры (можно вводить свои)'!$C11*3)),(F9*(1+'Параметры (можно вводить свои)'!$C12)),('Параметры (можно вводить свои)'!$C11*3))</f>
        <v>18662.399999999998</v>
      </c>
      <c r="H9" s="31">
        <f>IF(((G9*(1+'Параметры (можно вводить свои)'!$C12))&lt;('Параметры (можно вводить свои)'!$C11*3)),(G9*(1+'Параметры (можно вводить свои)'!$C12)),('Параметры (можно вводить свои)'!$C11*3))</f>
        <v>22394.879999999997</v>
      </c>
      <c r="I9" s="31">
        <f>IF(((H9*(1+'Параметры (можно вводить свои)'!$C12))&lt;('Параметры (можно вводить свои)'!$C11*3)),(H9*(1+'Параметры (можно вводить свои)'!$C12)),('Параметры (можно вводить свои)'!$C11*3))</f>
        <v>26873.855999999996</v>
      </c>
    </row>
    <row r="10" spans="1:9">
      <c r="A10" s="9" t="s">
        <v>63</v>
      </c>
      <c r="B10" s="18">
        <v>5.0000000000000001E-3</v>
      </c>
      <c r="C10" s="18">
        <v>5.0000000000000001E-3</v>
      </c>
      <c r="D10" s="18">
        <v>5.0000000000000001E-3</v>
      </c>
      <c r="E10" s="18">
        <v>5.0000000000000001E-3</v>
      </c>
      <c r="F10" s="18">
        <v>5.0000000000000001E-3</v>
      </c>
      <c r="G10" s="18">
        <v>5.0000000000000001E-3</v>
      </c>
      <c r="H10" s="18">
        <v>5.0000000000000001E-3</v>
      </c>
      <c r="I10" s="18">
        <v>5.0000000000000001E-3</v>
      </c>
    </row>
    <row r="11" spans="1:9">
      <c r="A11" s="9" t="s">
        <v>64</v>
      </c>
      <c r="B11" s="19">
        <f t="shared" ref="B11:I11" si="4">B8/B12</f>
        <v>60</v>
      </c>
      <c r="C11" s="19">
        <f t="shared" si="4"/>
        <v>16.666666666666668</v>
      </c>
      <c r="D11" s="19">
        <f t="shared" si="4"/>
        <v>13.888888888888889</v>
      </c>
      <c r="E11" s="19">
        <f t="shared" si="4"/>
        <v>11.574074074074074</v>
      </c>
      <c r="F11" s="19">
        <f t="shared" si="4"/>
        <v>9.6450617283950617</v>
      </c>
      <c r="G11" s="19">
        <f t="shared" si="4"/>
        <v>8.037551440329219</v>
      </c>
      <c r="H11" s="19">
        <f t="shared" si="4"/>
        <v>6.6979595336076825</v>
      </c>
      <c r="I11" s="19">
        <f t="shared" si="4"/>
        <v>5.5816329446730695</v>
      </c>
    </row>
    <row r="12" spans="1:9" ht="16.5" customHeight="1">
      <c r="A12" s="7" t="s">
        <v>65</v>
      </c>
      <c r="B12" s="25">
        <f t="shared" ref="B12:I12" si="5">B9*B10</f>
        <v>12.5</v>
      </c>
      <c r="C12" s="25">
        <f t="shared" si="5"/>
        <v>45</v>
      </c>
      <c r="D12" s="25">
        <f t="shared" si="5"/>
        <v>54</v>
      </c>
      <c r="E12" s="25">
        <f t="shared" si="5"/>
        <v>64.8</v>
      </c>
      <c r="F12" s="25">
        <f t="shared" si="5"/>
        <v>77.760000000000005</v>
      </c>
      <c r="G12" s="25">
        <f t="shared" si="5"/>
        <v>93.311999999999998</v>
      </c>
      <c r="H12" s="25">
        <f t="shared" si="5"/>
        <v>111.97439999999999</v>
      </c>
      <c r="I12" s="25">
        <f t="shared" si="5"/>
        <v>134.36927999999997</v>
      </c>
    </row>
    <row r="13" spans="1:9" ht="15.75" customHeight="1">
      <c r="A13" s="46"/>
      <c r="B13" s="46"/>
      <c r="C13" s="46"/>
      <c r="D13" s="46"/>
      <c r="E13" s="46"/>
      <c r="F13" s="46"/>
      <c r="G13" s="46"/>
      <c r="H13" s="46"/>
      <c r="I13" s="46"/>
    </row>
    <row r="14" spans="1:9">
      <c r="A14" s="26" t="s">
        <v>66</v>
      </c>
      <c r="B14" s="52">
        <f>B4*'Параметры (можно вводить свои)'!C24</f>
        <v>750</v>
      </c>
      <c r="C14" s="52">
        <f t="shared" ref="C14:I14" si="6">B14</f>
        <v>750</v>
      </c>
      <c r="D14" s="52">
        <f t="shared" si="6"/>
        <v>750</v>
      </c>
      <c r="E14" s="52">
        <f t="shared" si="6"/>
        <v>750</v>
      </c>
      <c r="F14" s="52">
        <f t="shared" si="6"/>
        <v>750</v>
      </c>
      <c r="G14" s="52">
        <f t="shared" si="6"/>
        <v>750</v>
      </c>
      <c r="H14" s="52">
        <f t="shared" si="6"/>
        <v>750</v>
      </c>
      <c r="I14" s="52">
        <f t="shared" si="6"/>
        <v>750</v>
      </c>
    </row>
    <row r="15" spans="1:9">
      <c r="A15" s="9" t="s">
        <v>67</v>
      </c>
      <c r="B15" s="47">
        <f>'Параметры (можно вводить свои)'!C21</f>
        <v>0.2</v>
      </c>
      <c r="C15" s="47">
        <f t="shared" ref="C15:I15" si="7">B15*0.95</f>
        <v>0.19</v>
      </c>
      <c r="D15" s="47">
        <f t="shared" si="7"/>
        <v>0.18049999999999999</v>
      </c>
      <c r="E15" s="47">
        <f t="shared" si="7"/>
        <v>0.17147499999999999</v>
      </c>
      <c r="F15" s="47">
        <f t="shared" si="7"/>
        <v>0.16290124999999997</v>
      </c>
      <c r="G15" s="47">
        <f t="shared" si="7"/>
        <v>0.15475618749999998</v>
      </c>
      <c r="H15" s="47">
        <f t="shared" si="7"/>
        <v>0.14701837812499996</v>
      </c>
      <c r="I15" s="47">
        <f t="shared" si="7"/>
        <v>0.13966745921874996</v>
      </c>
    </row>
    <row r="16" spans="1:9">
      <c r="A16" s="9" t="s">
        <v>62</v>
      </c>
      <c r="B16" s="31">
        <f t="shared" ref="B16:I16" si="8">B14/B15</f>
        <v>3750</v>
      </c>
      <c r="C16" s="31">
        <f t="shared" si="8"/>
        <v>3947.3684210526317</v>
      </c>
      <c r="D16" s="31">
        <f t="shared" si="8"/>
        <v>4155.1246537396128</v>
      </c>
      <c r="E16" s="31">
        <f t="shared" si="8"/>
        <v>4373.8154249890658</v>
      </c>
      <c r="F16" s="31">
        <f t="shared" si="8"/>
        <v>4604.0162368305964</v>
      </c>
      <c r="G16" s="31">
        <f t="shared" si="8"/>
        <v>4846.3328808743117</v>
      </c>
      <c r="H16" s="31">
        <f t="shared" si="8"/>
        <v>5101.4030324992755</v>
      </c>
      <c r="I16" s="31">
        <f t="shared" si="8"/>
        <v>5369.897928946606</v>
      </c>
    </row>
    <row r="17" spans="1:9">
      <c r="A17" s="9" t="s">
        <v>63</v>
      </c>
      <c r="B17" s="18">
        <v>1.4999999999999999E-2</v>
      </c>
      <c r="C17" s="18">
        <v>1.4999999999999999E-2</v>
      </c>
      <c r="D17" s="18">
        <v>1.4999999999999999E-2</v>
      </c>
      <c r="E17" s="18">
        <v>1.4999999999999999E-2</v>
      </c>
      <c r="F17" s="18">
        <v>1.4999999999999999E-2</v>
      </c>
      <c r="G17" s="18">
        <v>1.4999999999999999E-2</v>
      </c>
      <c r="H17" s="18">
        <v>1.4999999999999999E-2</v>
      </c>
      <c r="I17" s="18">
        <v>1.4999999999999999E-2</v>
      </c>
    </row>
    <row r="18" spans="1:9">
      <c r="A18" s="9" t="s">
        <v>68</v>
      </c>
      <c r="B18" s="21">
        <f t="shared" ref="B18:I18" si="9">B14/B19</f>
        <v>13.333333333333334</v>
      </c>
      <c r="C18" s="21">
        <f t="shared" si="9"/>
        <v>12.666666666666666</v>
      </c>
      <c r="D18" s="21">
        <f t="shared" si="9"/>
        <v>12.033333333333333</v>
      </c>
      <c r="E18" s="21">
        <f t="shared" si="9"/>
        <v>11.431666666666665</v>
      </c>
      <c r="F18" s="21">
        <f t="shared" si="9"/>
        <v>10.860083333333332</v>
      </c>
      <c r="G18" s="21">
        <f t="shared" si="9"/>
        <v>10.317079166666666</v>
      </c>
      <c r="H18" s="21">
        <f t="shared" si="9"/>
        <v>9.8012252083333316</v>
      </c>
      <c r="I18" s="21">
        <f t="shared" si="9"/>
        <v>9.3111639479166648</v>
      </c>
    </row>
    <row r="19" spans="1:9" ht="16.5" customHeight="1">
      <c r="A19" s="7" t="s">
        <v>69</v>
      </c>
      <c r="B19" s="25">
        <f t="shared" ref="B19:I19" si="10">B16*B17</f>
        <v>56.25</v>
      </c>
      <c r="C19" s="25">
        <f t="shared" si="10"/>
        <v>59.210526315789473</v>
      </c>
      <c r="D19" s="25">
        <f t="shared" si="10"/>
        <v>62.326869806094187</v>
      </c>
      <c r="E19" s="25">
        <f t="shared" si="10"/>
        <v>65.60723137483599</v>
      </c>
      <c r="F19" s="25">
        <f t="shared" si="10"/>
        <v>69.060243552458942</v>
      </c>
      <c r="G19" s="25">
        <f t="shared" si="10"/>
        <v>72.694993213114671</v>
      </c>
      <c r="H19" s="25">
        <f t="shared" si="10"/>
        <v>76.521045487489133</v>
      </c>
      <c r="I19" s="25">
        <f t="shared" si="10"/>
        <v>80.548468934199093</v>
      </c>
    </row>
    <row r="20" spans="1:9" ht="15.75" customHeight="1">
      <c r="A20" s="46"/>
      <c r="B20" s="33"/>
      <c r="C20" s="33"/>
      <c r="D20" s="33"/>
      <c r="E20" s="33"/>
      <c r="F20" s="33"/>
      <c r="G20" s="33"/>
      <c r="H20" s="33"/>
      <c r="I20" s="33"/>
    </row>
    <row r="21" spans="1:9">
      <c r="A21" s="26" t="s">
        <v>70</v>
      </c>
      <c r="B21" s="52">
        <f t="shared" ref="B21:I21" si="11">(B4-B8)-B14</f>
        <v>0</v>
      </c>
      <c r="C21" s="52">
        <f t="shared" si="11"/>
        <v>0</v>
      </c>
      <c r="D21" s="52">
        <f t="shared" si="11"/>
        <v>0</v>
      </c>
      <c r="E21" s="52">
        <f t="shared" si="11"/>
        <v>0</v>
      </c>
      <c r="F21" s="52">
        <f t="shared" si="11"/>
        <v>0</v>
      </c>
      <c r="G21" s="52">
        <f t="shared" si="11"/>
        <v>0</v>
      </c>
      <c r="H21" s="52">
        <f t="shared" si="11"/>
        <v>0</v>
      </c>
      <c r="I21" s="52">
        <f t="shared" si="11"/>
        <v>0</v>
      </c>
    </row>
    <row r="22" spans="1:9">
      <c r="A22" s="9" t="s">
        <v>71</v>
      </c>
      <c r="B22" s="31">
        <f>'Параметры (можно вводить свои)'!C22</f>
        <v>1</v>
      </c>
      <c r="C22" s="31">
        <f t="shared" ref="C22:I22" si="12">B22</f>
        <v>1</v>
      </c>
      <c r="D22" s="31">
        <f t="shared" si="12"/>
        <v>1</v>
      </c>
      <c r="E22" s="31">
        <f t="shared" si="12"/>
        <v>1</v>
      </c>
      <c r="F22" s="31">
        <f t="shared" si="12"/>
        <v>1</v>
      </c>
      <c r="G22" s="31">
        <f t="shared" si="12"/>
        <v>1</v>
      </c>
      <c r="H22" s="31">
        <f t="shared" si="12"/>
        <v>1</v>
      </c>
      <c r="I22" s="31">
        <f t="shared" si="12"/>
        <v>1</v>
      </c>
    </row>
    <row r="23" spans="1:9">
      <c r="A23" s="9" t="s">
        <v>72</v>
      </c>
      <c r="B23" s="18">
        <v>3.0000000000000001E-3</v>
      </c>
      <c r="C23" s="18">
        <v>3.0000000000000001E-3</v>
      </c>
      <c r="D23" s="18">
        <v>3.0000000000000001E-3</v>
      </c>
      <c r="E23" s="18">
        <v>3.0000000000000001E-3</v>
      </c>
      <c r="F23" s="18">
        <v>3.0000000000000001E-3</v>
      </c>
      <c r="G23" s="18">
        <v>3.0000000000000001E-3</v>
      </c>
      <c r="H23" s="18">
        <v>3.0000000000000001E-3</v>
      </c>
      <c r="I23" s="18">
        <v>3.0000000000000001E-3</v>
      </c>
    </row>
    <row r="24" spans="1:9">
      <c r="A24" s="9" t="s">
        <v>73</v>
      </c>
      <c r="B24" s="30">
        <f t="shared" ref="B24:I24" si="13">(B22/1000)/B23</f>
        <v>0.33333333333333331</v>
      </c>
      <c r="C24" s="30">
        <f t="shared" si="13"/>
        <v>0.33333333333333331</v>
      </c>
      <c r="D24" s="30">
        <f t="shared" si="13"/>
        <v>0.33333333333333331</v>
      </c>
      <c r="E24" s="30">
        <f t="shared" si="13"/>
        <v>0.33333333333333331</v>
      </c>
      <c r="F24" s="30">
        <f t="shared" si="13"/>
        <v>0.33333333333333331</v>
      </c>
      <c r="G24" s="30">
        <f t="shared" si="13"/>
        <v>0.33333333333333331</v>
      </c>
      <c r="H24" s="30">
        <f t="shared" si="13"/>
        <v>0.33333333333333331</v>
      </c>
      <c r="I24" s="30">
        <f t="shared" si="13"/>
        <v>0.33333333333333331</v>
      </c>
    </row>
    <row r="25" spans="1:9">
      <c r="A25" s="9" t="s">
        <v>74</v>
      </c>
      <c r="B25" s="19">
        <f t="shared" ref="B25:I25" si="14">B21/B24</f>
        <v>0</v>
      </c>
      <c r="C25" s="19">
        <f t="shared" si="14"/>
        <v>0</v>
      </c>
      <c r="D25" s="19">
        <f t="shared" si="14"/>
        <v>0</v>
      </c>
      <c r="E25" s="19">
        <f t="shared" si="14"/>
        <v>0</v>
      </c>
      <c r="F25" s="19">
        <f t="shared" si="14"/>
        <v>0</v>
      </c>
      <c r="G25" s="19">
        <f t="shared" si="14"/>
        <v>0</v>
      </c>
      <c r="H25" s="19">
        <f t="shared" si="14"/>
        <v>0</v>
      </c>
      <c r="I25" s="19">
        <f t="shared" si="14"/>
        <v>0</v>
      </c>
    </row>
    <row r="26" spans="1:9">
      <c r="A26" s="9" t="s">
        <v>63</v>
      </c>
      <c r="B26" s="18">
        <v>2E-3</v>
      </c>
      <c r="C26" s="18">
        <v>2E-3</v>
      </c>
      <c r="D26" s="18">
        <v>2E-3</v>
      </c>
      <c r="E26" s="18">
        <v>2E-3</v>
      </c>
      <c r="F26" s="18">
        <v>2E-3</v>
      </c>
      <c r="G26" s="18">
        <v>2E-3</v>
      </c>
      <c r="H26" s="18">
        <v>2E-3</v>
      </c>
      <c r="I26" s="18">
        <v>2E-3</v>
      </c>
    </row>
    <row r="27" spans="1:9">
      <c r="A27" s="9" t="s">
        <v>68</v>
      </c>
      <c r="B27" s="19" t="e">
        <f t="shared" ref="B27:I27" si="15">B21/B28</f>
        <v>#DIV/0!</v>
      </c>
      <c r="C27" s="19" t="e">
        <f t="shared" si="15"/>
        <v>#DIV/0!</v>
      </c>
      <c r="D27" s="19" t="e">
        <f t="shared" si="15"/>
        <v>#DIV/0!</v>
      </c>
      <c r="E27" s="19" t="e">
        <f t="shared" si="15"/>
        <v>#DIV/0!</v>
      </c>
      <c r="F27" s="19" t="e">
        <f t="shared" si="15"/>
        <v>#DIV/0!</v>
      </c>
      <c r="G27" s="19" t="e">
        <f t="shared" si="15"/>
        <v>#DIV/0!</v>
      </c>
      <c r="H27" s="19" t="e">
        <f t="shared" si="15"/>
        <v>#DIV/0!</v>
      </c>
      <c r="I27" s="19" t="e">
        <f t="shared" si="15"/>
        <v>#DIV/0!</v>
      </c>
    </row>
    <row r="28" spans="1:9" ht="16.5" customHeight="1">
      <c r="A28" s="7" t="s">
        <v>75</v>
      </c>
      <c r="B28" s="25">
        <f t="shared" ref="B28:I28" si="16">B25*B26</f>
        <v>0</v>
      </c>
      <c r="C28" s="25">
        <f t="shared" si="16"/>
        <v>0</v>
      </c>
      <c r="D28" s="25">
        <f t="shared" si="16"/>
        <v>0</v>
      </c>
      <c r="E28" s="25">
        <f t="shared" si="16"/>
        <v>0</v>
      </c>
      <c r="F28" s="25">
        <f t="shared" si="16"/>
        <v>0</v>
      </c>
      <c r="G28" s="25">
        <f t="shared" si="16"/>
        <v>0</v>
      </c>
      <c r="H28" s="25">
        <f t="shared" si="16"/>
        <v>0</v>
      </c>
      <c r="I28" s="25">
        <f t="shared" si="16"/>
        <v>0</v>
      </c>
    </row>
  </sheetData>
  <mergeCells count="1">
    <mergeCell ref="A1:C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Digistr</vt:lpstr>
      <vt:lpstr>Параметры (можно вводить свои)</vt:lpstr>
      <vt:lpstr>Продажи (не редактировать)</vt:lpstr>
      <vt:lpstr>Реклама (не редактировать)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</dc:creator>
  <cp:lastModifiedBy>EwGenij</cp:lastModifiedBy>
  <dcterms:created xsi:type="dcterms:W3CDTF">2013-09-03T06:19:32Z</dcterms:created>
  <dcterms:modified xsi:type="dcterms:W3CDTF">2013-10-12T22:50:59Z</dcterms:modified>
</cp:coreProperties>
</file>